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xl/persons/person.xml" ContentType="application/vnd.ms-excel.person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pvlcz-my.sharepoint.com/personal/jana_castoralova_pvl_cz/Documents/PROJEKTY-Castoralova/ROZPOČTY/EVA H/OTAVA - STRAKONICE/OPRAVA LISTOPAD 2025 - FINAL/"/>
    </mc:Choice>
  </mc:AlternateContent>
  <xr:revisionPtr revIDLastSave="166" documentId="11_3E7C7730D1E86D7F1E80383AB96BD43D55B5D372" xr6:coauthVersionLast="47" xr6:coauthVersionMax="47" xr10:uidLastSave="{D68F8823-6A31-4396-9658-9C8D4F920C83}"/>
  <bookViews>
    <workbookView xWindow="38640" yWindow="340" windowWidth="20020" windowHeight="20340" xr2:uid="{00000000-000D-0000-FFFF-FFFF00000000}"/>
  </bookViews>
  <sheets>
    <sheet name="Rekapitulace stavby" sheetId="1" r:id="rId1"/>
    <sheet name="32-1-2023 - SO 01 - Obnova..." sheetId="2" r:id="rId2"/>
    <sheet name="32-2.1-2023 - SO 02.1 - Od..." sheetId="3" r:id="rId3"/>
    <sheet name="32-2.2-2023 - SO 02.2 -Sta..." sheetId="4" r:id="rId4"/>
    <sheet name="32-2.3-2023 - SO 02.3 - Pr..." sheetId="5" r:id="rId5"/>
    <sheet name="32-3-2023 - SO 03 - Přelož..." sheetId="6" r:id="rId6"/>
    <sheet name="32-4-2023 - SO 04 - Přelož..." sheetId="7" r:id="rId7"/>
    <sheet name="32-5-2023 - SO 05 - Přelož..." sheetId="8" r:id="rId8"/>
    <sheet name="32-6-2023 - Vedlejší rozpo..." sheetId="9" r:id="rId9"/>
  </sheets>
  <definedNames>
    <definedName name="_xlnm._FilterDatabase" localSheetId="1" hidden="1">'32-1-2023 - SO 01 - Obnova...'!$C$132:$K$310</definedName>
    <definedName name="_xlnm._FilterDatabase" localSheetId="2" hidden="1">'32-2.1-2023 - SO 02.1 - Od...'!$C$127:$K$193</definedName>
    <definedName name="_xlnm._FilterDatabase" localSheetId="3" hidden="1">'32-2.2-2023 - SO 02.2 -Sta...'!$C$124:$K$228</definedName>
    <definedName name="_xlnm._FilterDatabase" localSheetId="4" hidden="1">'32-2.3-2023 - SO 02.3 - Pr...'!$C$123:$K$165</definedName>
    <definedName name="_xlnm._FilterDatabase" localSheetId="5" hidden="1">'32-3-2023 - SO 03 - Přelož...'!$C$130:$K$247</definedName>
    <definedName name="_xlnm._FilterDatabase" localSheetId="6" hidden="1">'32-4-2023 - SO 04 - Přelož...'!$C$118:$K$154</definedName>
    <definedName name="_xlnm._FilterDatabase" localSheetId="7" hidden="1">'32-5-2023 - SO 05 - Přelož...'!$C$125:$K$199</definedName>
    <definedName name="_xlnm._FilterDatabase" localSheetId="8" hidden="1">'32-6-2023 - Vedlejší rozpo...'!$C$116:$K$154</definedName>
    <definedName name="_xlnm.Print_Titles" localSheetId="1">'32-1-2023 - SO 01 - Obnova...'!$132:$132</definedName>
    <definedName name="_xlnm.Print_Titles" localSheetId="2">'32-2.1-2023 - SO 02.1 - Od...'!$127:$127</definedName>
    <definedName name="_xlnm.Print_Titles" localSheetId="3">'32-2.2-2023 - SO 02.2 -Sta...'!$124:$124</definedName>
    <definedName name="_xlnm.Print_Titles" localSheetId="4">'32-2.3-2023 - SO 02.3 - Pr...'!$123:$123</definedName>
    <definedName name="_xlnm.Print_Titles" localSheetId="5">'32-3-2023 - SO 03 - Přelož...'!$130:$130</definedName>
    <definedName name="_xlnm.Print_Titles" localSheetId="6">'32-4-2023 - SO 04 - Přelož...'!$118:$118</definedName>
    <definedName name="_xlnm.Print_Titles" localSheetId="7">'32-5-2023 - SO 05 - Přelož...'!$125:$125</definedName>
    <definedName name="_xlnm.Print_Titles" localSheetId="8">'32-6-2023 - Vedlejší rozpo...'!$116:$116</definedName>
    <definedName name="_xlnm.Print_Titles" localSheetId="0">'Rekapitulace stavby'!$92:$92</definedName>
    <definedName name="_xlnm.Print_Area" localSheetId="1">'32-1-2023 - SO 01 - Obnova...'!$C$4:$J$76,'32-1-2023 - SO 01 - Obnova...'!$C$82:$J$114,'32-1-2023 - SO 01 - Obnova...'!$C$120:$J$310</definedName>
    <definedName name="_xlnm.Print_Area" localSheetId="2">'32-2.1-2023 - SO 02.1 - Od...'!$C$4:$J$76,'32-2.1-2023 - SO 02.1 - Od...'!$C$82:$J$109,'32-2.1-2023 - SO 02.1 - Od...'!$C$115:$J$193</definedName>
    <definedName name="_xlnm.Print_Area" localSheetId="3">'32-2.2-2023 - SO 02.2 -Sta...'!$C$4:$J$76,'32-2.2-2023 - SO 02.2 -Sta...'!$C$82:$J$106,'32-2.2-2023 - SO 02.2 -Sta...'!$C$112:$J$228</definedName>
    <definedName name="_xlnm.Print_Area" localSheetId="4">'32-2.3-2023 - SO 02.3 - Pr...'!$C$4:$J$76,'32-2.3-2023 - SO 02.3 - Pr...'!$C$82:$J$105,'32-2.3-2023 - SO 02.3 - Pr...'!$C$111:$J$165</definedName>
    <definedName name="_xlnm.Print_Area" localSheetId="5">'32-3-2023 - SO 03 - Přelož...'!$C$4:$J$76,'32-3-2023 - SO 03 - Přelož...'!$C$82:$J$112,'32-3-2023 - SO 03 - Přelož...'!$C$118:$J$247</definedName>
    <definedName name="_xlnm.Print_Area" localSheetId="6">'32-4-2023 - SO 04 - Přelož...'!$C$4:$J$76,'32-4-2023 - SO 04 - Přelož...'!$C$82:$J$100,'32-4-2023 - SO 04 - Přelož...'!$C$106:$J$154</definedName>
    <definedName name="_xlnm.Print_Area" localSheetId="7">'32-5-2023 - SO 05 - Přelož...'!$C$4:$J$76,'32-5-2023 - SO 05 - Přelož...'!$C$82:$J$107,'32-5-2023 - SO 05 - Přelož...'!$C$113:$J$199</definedName>
    <definedName name="_xlnm.Print_Area" localSheetId="8">'32-6-2023 - Vedlejší rozpo...'!$C$4:$J$76,'32-6-2023 - Vedlejší rozpo...'!$C$82:$J$98,'32-6-2023 - Vedlejší rozpo...'!$C$104:$J$154</definedName>
    <definedName name="_xlnm.Print_Area" localSheetId="0">'Rekapitulace stavby'!$D$4:$AO$76,'Rekapitulace stavby'!$C$82:$AQ$111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54" i="9" l="1"/>
  <c r="J37" i="9"/>
  <c r="J36" i="9"/>
  <c r="AY103" i="1" s="1"/>
  <c r="J35" i="9"/>
  <c r="AX103" i="1" s="1"/>
  <c r="BI154" i="9"/>
  <c r="BH154" i="9"/>
  <c r="BG154" i="9"/>
  <c r="BF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6" i="9"/>
  <c r="BH126" i="9"/>
  <c r="BG126" i="9"/>
  <c r="BF126" i="9"/>
  <c r="T126" i="9"/>
  <c r="R126" i="9"/>
  <c r="P126" i="9"/>
  <c r="BI121" i="9"/>
  <c r="BH121" i="9"/>
  <c r="BG121" i="9"/>
  <c r="BF121" i="9"/>
  <c r="T121" i="9"/>
  <c r="R121" i="9"/>
  <c r="P121" i="9"/>
  <c r="BI120" i="9"/>
  <c r="BH120" i="9"/>
  <c r="BG120" i="9"/>
  <c r="BF120" i="9"/>
  <c r="T120" i="9"/>
  <c r="R120" i="9"/>
  <c r="P120" i="9"/>
  <c r="BI119" i="9"/>
  <c r="BH119" i="9"/>
  <c r="BG119" i="9"/>
  <c r="BF119" i="9"/>
  <c r="T119" i="9"/>
  <c r="R119" i="9"/>
  <c r="P119" i="9"/>
  <c r="F111" i="9"/>
  <c r="E109" i="9"/>
  <c r="F89" i="9"/>
  <c r="E87" i="9"/>
  <c r="J24" i="9"/>
  <c r="E24" i="9"/>
  <c r="J114" i="9" s="1"/>
  <c r="J23" i="9"/>
  <c r="J21" i="9"/>
  <c r="E21" i="9"/>
  <c r="J91" i="9" s="1"/>
  <c r="J20" i="9"/>
  <c r="J18" i="9"/>
  <c r="E18" i="9"/>
  <c r="F114" i="9" s="1"/>
  <c r="J17" i="9"/>
  <c r="J15" i="9"/>
  <c r="E15" i="9"/>
  <c r="F113" i="9" s="1"/>
  <c r="J14" i="9"/>
  <c r="J12" i="9"/>
  <c r="J89" i="9" s="1"/>
  <c r="E7" i="9"/>
  <c r="E107" i="9" s="1"/>
  <c r="J37" i="8"/>
  <c r="J36" i="8"/>
  <c r="AY102" i="1"/>
  <c r="J35" i="8"/>
  <c r="AX102" i="1"/>
  <c r="BI199" i="8"/>
  <c r="BH199" i="8"/>
  <c r="BG199" i="8"/>
  <c r="BF199" i="8"/>
  <c r="T199" i="8"/>
  <c r="T198" i="8"/>
  <c r="R199" i="8"/>
  <c r="R198" i="8" s="1"/>
  <c r="P199" i="8"/>
  <c r="P198" i="8"/>
  <c r="BI197" i="8"/>
  <c r="BH197" i="8"/>
  <c r="BG197" i="8"/>
  <c r="BF197" i="8"/>
  <c r="T197" i="8"/>
  <c r="R197" i="8"/>
  <c r="P197" i="8"/>
  <c r="BI194" i="8"/>
  <c r="BH194" i="8"/>
  <c r="BG194" i="8"/>
  <c r="BF194" i="8"/>
  <c r="T194" i="8"/>
  <c r="R194" i="8"/>
  <c r="P194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90" i="8"/>
  <c r="BH190" i="8"/>
  <c r="BG190" i="8"/>
  <c r="BF190" i="8"/>
  <c r="T190" i="8"/>
  <c r="R190" i="8"/>
  <c r="P190" i="8"/>
  <c r="BI185" i="8"/>
  <c r="BH185" i="8"/>
  <c r="BG185" i="8"/>
  <c r="BF185" i="8"/>
  <c r="T185" i="8"/>
  <c r="T184" i="8"/>
  <c r="R185" i="8"/>
  <c r="R184" i="8"/>
  <c r="P185" i="8"/>
  <c r="P184" i="8" s="1"/>
  <c r="BI181" i="8"/>
  <c r="BH181" i="8"/>
  <c r="BG181" i="8"/>
  <c r="BF181" i="8"/>
  <c r="T181" i="8"/>
  <c r="T180" i="8" s="1"/>
  <c r="R181" i="8"/>
  <c r="R180" i="8"/>
  <c r="P181" i="8"/>
  <c r="P180" i="8"/>
  <c r="BI175" i="8"/>
  <c r="BH175" i="8"/>
  <c r="BG175" i="8"/>
  <c r="BF175" i="8"/>
  <c r="T175" i="8"/>
  <c r="T174" i="8"/>
  <c r="R175" i="8"/>
  <c r="R174" i="8" s="1"/>
  <c r="P175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65" i="8"/>
  <c r="BH165" i="8"/>
  <c r="BG165" i="8"/>
  <c r="BF165" i="8"/>
  <c r="T165" i="8"/>
  <c r="R165" i="8"/>
  <c r="P165" i="8"/>
  <c r="BI153" i="8"/>
  <c r="BH153" i="8"/>
  <c r="BG153" i="8"/>
  <c r="BF153" i="8"/>
  <c r="T153" i="8"/>
  <c r="R153" i="8"/>
  <c r="P153" i="8"/>
  <c r="BI147" i="8"/>
  <c r="BH147" i="8"/>
  <c r="BG147" i="8"/>
  <c r="BF147" i="8"/>
  <c r="T147" i="8"/>
  <c r="R147" i="8"/>
  <c r="P147" i="8"/>
  <c r="BI135" i="8"/>
  <c r="BH135" i="8"/>
  <c r="BG135" i="8"/>
  <c r="BF135" i="8"/>
  <c r="T135" i="8"/>
  <c r="R135" i="8"/>
  <c r="P135" i="8"/>
  <c r="BI130" i="8"/>
  <c r="BH130" i="8"/>
  <c r="BG130" i="8"/>
  <c r="BF130" i="8"/>
  <c r="T130" i="8"/>
  <c r="T129" i="8"/>
  <c r="R130" i="8"/>
  <c r="R129" i="8"/>
  <c r="P130" i="8"/>
  <c r="P129" i="8" s="1"/>
  <c r="F120" i="8"/>
  <c r="E118" i="8"/>
  <c r="F89" i="8"/>
  <c r="E87" i="8"/>
  <c r="J24" i="8"/>
  <c r="E24" i="8"/>
  <c r="J92" i="8" s="1"/>
  <c r="J23" i="8"/>
  <c r="J21" i="8"/>
  <c r="E21" i="8"/>
  <c r="J122" i="8" s="1"/>
  <c r="J20" i="8"/>
  <c r="J18" i="8"/>
  <c r="E18" i="8"/>
  <c r="F123" i="8" s="1"/>
  <c r="J17" i="8"/>
  <c r="J15" i="8"/>
  <c r="E15" i="8"/>
  <c r="F91" i="8" s="1"/>
  <c r="J14" i="8"/>
  <c r="J12" i="8"/>
  <c r="J89" i="8" s="1"/>
  <c r="E7" i="8"/>
  <c r="E116" i="8" s="1"/>
  <c r="J37" i="7"/>
  <c r="J36" i="7"/>
  <c r="AY101" i="1" s="1"/>
  <c r="J35" i="7"/>
  <c r="AX101" i="1" s="1"/>
  <c r="BI154" i="7"/>
  <c r="BH154" i="7"/>
  <c r="BG154" i="7"/>
  <c r="BF154" i="7"/>
  <c r="T154" i="7"/>
  <c r="R154" i="7"/>
  <c r="P154" i="7"/>
  <c r="BI151" i="7"/>
  <c r="BH151" i="7"/>
  <c r="BG151" i="7"/>
  <c r="BF151" i="7"/>
  <c r="T151" i="7"/>
  <c r="R151" i="7"/>
  <c r="P151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1" i="7"/>
  <c r="BH141" i="7"/>
  <c r="BG141" i="7"/>
  <c r="BF141" i="7"/>
  <c r="T141" i="7"/>
  <c r="R141" i="7"/>
  <c r="P141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F113" i="7"/>
  <c r="E111" i="7"/>
  <c r="F89" i="7"/>
  <c r="E87" i="7"/>
  <c r="J24" i="7"/>
  <c r="E24" i="7"/>
  <c r="J116" i="7" s="1"/>
  <c r="J23" i="7"/>
  <c r="J21" i="7"/>
  <c r="E21" i="7"/>
  <c r="J91" i="7" s="1"/>
  <c r="J20" i="7"/>
  <c r="J18" i="7"/>
  <c r="E18" i="7"/>
  <c r="F116" i="7" s="1"/>
  <c r="J17" i="7"/>
  <c r="J15" i="7"/>
  <c r="E15" i="7"/>
  <c r="F91" i="7" s="1"/>
  <c r="J14" i="7"/>
  <c r="J12" i="7"/>
  <c r="J113" i="7" s="1"/>
  <c r="E7" i="7"/>
  <c r="E109" i="7" s="1"/>
  <c r="J37" i="6"/>
  <c r="J36" i="6"/>
  <c r="AY100" i="1" s="1"/>
  <c r="J35" i="6"/>
  <c r="AX100" i="1" s="1"/>
  <c r="BI247" i="6"/>
  <c r="BH247" i="6"/>
  <c r="BG247" i="6"/>
  <c r="BF247" i="6"/>
  <c r="T247" i="6"/>
  <c r="R247" i="6"/>
  <c r="P247" i="6"/>
  <c r="BI246" i="6"/>
  <c r="BH246" i="6"/>
  <c r="BG246" i="6"/>
  <c r="BF246" i="6"/>
  <c r="T246" i="6"/>
  <c r="R246" i="6"/>
  <c r="P246" i="6"/>
  <c r="BI245" i="6"/>
  <c r="BH245" i="6"/>
  <c r="BG245" i="6"/>
  <c r="BF245" i="6"/>
  <c r="T245" i="6"/>
  <c r="R245" i="6"/>
  <c r="P245" i="6"/>
  <c r="BI242" i="6"/>
  <c r="BH242" i="6"/>
  <c r="BG242" i="6"/>
  <c r="BF242" i="6"/>
  <c r="T242" i="6"/>
  <c r="T241" i="6"/>
  <c r="R242" i="6"/>
  <c r="R241" i="6"/>
  <c r="R233" i="6" s="1"/>
  <c r="P242" i="6"/>
  <c r="P241" i="6" s="1"/>
  <c r="BI240" i="6"/>
  <c r="BH240" i="6"/>
  <c r="BG240" i="6"/>
  <c r="BF240" i="6"/>
  <c r="T240" i="6"/>
  <c r="T239" i="6" s="1"/>
  <c r="R240" i="6"/>
  <c r="R239" i="6"/>
  <c r="P240" i="6"/>
  <c r="P239" i="6"/>
  <c r="BI235" i="6"/>
  <c r="BH235" i="6"/>
  <c r="BG235" i="6"/>
  <c r="BF235" i="6"/>
  <c r="T235" i="6"/>
  <c r="T234" i="6"/>
  <c r="T233" i="6" s="1"/>
  <c r="R235" i="6"/>
  <c r="R234" i="6"/>
  <c r="P235" i="6"/>
  <c r="P234" i="6"/>
  <c r="BI230" i="6"/>
  <c r="BH230" i="6"/>
  <c r="BG230" i="6"/>
  <c r="BF230" i="6"/>
  <c r="T230" i="6"/>
  <c r="R230" i="6"/>
  <c r="P230" i="6"/>
  <c r="BI225" i="6"/>
  <c r="BH225" i="6"/>
  <c r="BG225" i="6"/>
  <c r="BF225" i="6"/>
  <c r="T225" i="6"/>
  <c r="R225" i="6"/>
  <c r="P225" i="6"/>
  <c r="BI221" i="6"/>
  <c r="BH221" i="6"/>
  <c r="BG221" i="6"/>
  <c r="BF221" i="6"/>
  <c r="T221" i="6"/>
  <c r="R221" i="6"/>
  <c r="P221" i="6"/>
  <c r="BI214" i="6"/>
  <c r="BH214" i="6"/>
  <c r="BG214" i="6"/>
  <c r="BF214" i="6"/>
  <c r="T214" i="6"/>
  <c r="R214" i="6"/>
  <c r="P214" i="6"/>
  <c r="BI210" i="6"/>
  <c r="BH210" i="6"/>
  <c r="BG210" i="6"/>
  <c r="BF210" i="6"/>
  <c r="T210" i="6"/>
  <c r="R210" i="6"/>
  <c r="P210" i="6"/>
  <c r="BI205" i="6"/>
  <c r="BH205" i="6"/>
  <c r="BG205" i="6"/>
  <c r="BF205" i="6"/>
  <c r="T205" i="6"/>
  <c r="R205" i="6"/>
  <c r="P205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198" i="6"/>
  <c r="BH198" i="6"/>
  <c r="BG198" i="6"/>
  <c r="BF198" i="6"/>
  <c r="T198" i="6"/>
  <c r="R198" i="6"/>
  <c r="P198" i="6"/>
  <c r="BI194" i="6"/>
  <c r="BH194" i="6"/>
  <c r="BG194" i="6"/>
  <c r="BF194" i="6"/>
  <c r="T194" i="6"/>
  <c r="R194" i="6"/>
  <c r="P194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6" i="6"/>
  <c r="BH186" i="6"/>
  <c r="BG186" i="6"/>
  <c r="BF186" i="6"/>
  <c r="T186" i="6"/>
  <c r="R186" i="6"/>
  <c r="P186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8" i="6"/>
  <c r="BH178" i="6"/>
  <c r="BG178" i="6"/>
  <c r="BF178" i="6"/>
  <c r="T178" i="6"/>
  <c r="R178" i="6"/>
  <c r="P178" i="6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R172" i="6"/>
  <c r="P172" i="6"/>
  <c r="BI168" i="6"/>
  <c r="BH168" i="6"/>
  <c r="BG168" i="6"/>
  <c r="BF168" i="6"/>
  <c r="T168" i="6"/>
  <c r="R168" i="6"/>
  <c r="P168" i="6"/>
  <c r="BI164" i="6"/>
  <c r="BH164" i="6"/>
  <c r="BG164" i="6"/>
  <c r="BF164" i="6"/>
  <c r="T164" i="6"/>
  <c r="R164" i="6"/>
  <c r="P164" i="6"/>
  <c r="BI160" i="6"/>
  <c r="BH160" i="6"/>
  <c r="BG160" i="6"/>
  <c r="BF160" i="6"/>
  <c r="T160" i="6"/>
  <c r="R160" i="6"/>
  <c r="P160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F125" i="6"/>
  <c r="E123" i="6"/>
  <c r="F89" i="6"/>
  <c r="E87" i="6"/>
  <c r="J24" i="6"/>
  <c r="E24" i="6"/>
  <c r="J128" i="6" s="1"/>
  <c r="J23" i="6"/>
  <c r="J21" i="6"/>
  <c r="E21" i="6"/>
  <c r="J127" i="6" s="1"/>
  <c r="J20" i="6"/>
  <c r="J18" i="6"/>
  <c r="E18" i="6"/>
  <c r="F128" i="6" s="1"/>
  <c r="J17" i="6"/>
  <c r="J15" i="6"/>
  <c r="E15" i="6"/>
  <c r="F127" i="6" s="1"/>
  <c r="J14" i="6"/>
  <c r="J12" i="6"/>
  <c r="J125" i="6" s="1"/>
  <c r="E7" i="6"/>
  <c r="E85" i="6" s="1"/>
  <c r="J37" i="5"/>
  <c r="J36" i="5"/>
  <c r="AY99" i="1" s="1"/>
  <c r="J35" i="5"/>
  <c r="AX99" i="1"/>
  <c r="BI165" i="5"/>
  <c r="BH165" i="5"/>
  <c r="BG165" i="5"/>
  <c r="BF165" i="5"/>
  <c r="T165" i="5"/>
  <c r="T164" i="5"/>
  <c r="R165" i="5"/>
  <c r="R164" i="5"/>
  <c r="P165" i="5"/>
  <c r="P164" i="5" s="1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2" i="5"/>
  <c r="BH152" i="5"/>
  <c r="BG152" i="5"/>
  <c r="BF152" i="5"/>
  <c r="T152" i="5"/>
  <c r="T151" i="5"/>
  <c r="R152" i="5"/>
  <c r="R151" i="5"/>
  <c r="P152" i="5"/>
  <c r="P151" i="5" s="1"/>
  <c r="BI147" i="5"/>
  <c r="BH147" i="5"/>
  <c r="BG147" i="5"/>
  <c r="BF147" i="5"/>
  <c r="T147" i="5"/>
  <c r="T146" i="5" s="1"/>
  <c r="R147" i="5"/>
  <c r="R146" i="5"/>
  <c r="P147" i="5"/>
  <c r="P146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F118" i="5"/>
  <c r="E116" i="5"/>
  <c r="F89" i="5"/>
  <c r="E87" i="5"/>
  <c r="J24" i="5"/>
  <c r="E24" i="5"/>
  <c r="J121" i="5" s="1"/>
  <c r="J23" i="5"/>
  <c r="J21" i="5"/>
  <c r="E21" i="5"/>
  <c r="J120" i="5" s="1"/>
  <c r="J20" i="5"/>
  <c r="J18" i="5"/>
  <c r="E18" i="5"/>
  <c r="F92" i="5" s="1"/>
  <c r="J17" i="5"/>
  <c r="J15" i="5"/>
  <c r="E15" i="5"/>
  <c r="F91" i="5" s="1"/>
  <c r="J14" i="5"/>
  <c r="J12" i="5"/>
  <c r="J89" i="5" s="1"/>
  <c r="E7" i="5"/>
  <c r="E85" i="5" s="1"/>
  <c r="J37" i="4"/>
  <c r="J36" i="4"/>
  <c r="AY98" i="1"/>
  <c r="J35" i="4"/>
  <c r="AX98" i="1" s="1"/>
  <c r="BI228" i="4"/>
  <c r="BH228" i="4"/>
  <c r="BG228" i="4"/>
  <c r="BF228" i="4"/>
  <c r="T228" i="4"/>
  <c r="T227" i="4" s="1"/>
  <c r="T226" i="4" s="1"/>
  <c r="R228" i="4"/>
  <c r="R227" i="4" s="1"/>
  <c r="R226" i="4" s="1"/>
  <c r="P228" i="4"/>
  <c r="P227" i="4" s="1"/>
  <c r="P226" i="4" s="1"/>
  <c r="BI222" i="4"/>
  <c r="BH222" i="4"/>
  <c r="BG222" i="4"/>
  <c r="BF222" i="4"/>
  <c r="T222" i="4"/>
  <c r="T221" i="4"/>
  <c r="R222" i="4"/>
  <c r="R221" i="4" s="1"/>
  <c r="P222" i="4"/>
  <c r="P221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07" i="4"/>
  <c r="BH207" i="4"/>
  <c r="BG207" i="4"/>
  <c r="BF207" i="4"/>
  <c r="T207" i="4"/>
  <c r="R207" i="4"/>
  <c r="P207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T180" i="4"/>
  <c r="R181" i="4"/>
  <c r="R180" i="4" s="1"/>
  <c r="P181" i="4"/>
  <c r="P180" i="4"/>
  <c r="BI176" i="4"/>
  <c r="BH176" i="4"/>
  <c r="BG176" i="4"/>
  <c r="BF176" i="4"/>
  <c r="T176" i="4"/>
  <c r="R176" i="4"/>
  <c r="P176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38" i="4"/>
  <c r="BH138" i="4"/>
  <c r="BG138" i="4"/>
  <c r="BF138" i="4"/>
  <c r="T138" i="4"/>
  <c r="R138" i="4"/>
  <c r="P138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F119" i="4"/>
  <c r="E117" i="4"/>
  <c r="F89" i="4"/>
  <c r="E87" i="4"/>
  <c r="J24" i="4"/>
  <c r="E24" i="4"/>
  <c r="J122" i="4" s="1"/>
  <c r="J23" i="4"/>
  <c r="J21" i="4"/>
  <c r="E21" i="4"/>
  <c r="J121" i="4" s="1"/>
  <c r="J20" i="4"/>
  <c r="J18" i="4"/>
  <c r="E18" i="4"/>
  <c r="F122" i="4" s="1"/>
  <c r="J17" i="4"/>
  <c r="J15" i="4"/>
  <c r="E15" i="4"/>
  <c r="F91" i="4" s="1"/>
  <c r="J14" i="4"/>
  <c r="J12" i="4"/>
  <c r="J119" i="4" s="1"/>
  <c r="E7" i="4"/>
  <c r="E115" i="4" s="1"/>
  <c r="J37" i="3"/>
  <c r="J36" i="3"/>
  <c r="AY97" i="1"/>
  <c r="J35" i="3"/>
  <c r="AX97" i="1" s="1"/>
  <c r="BI193" i="3"/>
  <c r="BH193" i="3"/>
  <c r="BG193" i="3"/>
  <c r="BF193" i="3"/>
  <c r="T193" i="3"/>
  <c r="T192" i="3" s="1"/>
  <c r="T191" i="3" s="1"/>
  <c r="R193" i="3"/>
  <c r="R192" i="3" s="1"/>
  <c r="R191" i="3" s="1"/>
  <c r="P193" i="3"/>
  <c r="P192" i="3" s="1"/>
  <c r="P191" i="3" s="1"/>
  <c r="BI190" i="3"/>
  <c r="BH190" i="3"/>
  <c r="BG190" i="3"/>
  <c r="BF190" i="3"/>
  <c r="T190" i="3"/>
  <c r="T189" i="3"/>
  <c r="R190" i="3"/>
  <c r="R189" i="3" s="1"/>
  <c r="P190" i="3"/>
  <c r="P189" i="3" s="1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T178" i="3"/>
  <c r="R179" i="3"/>
  <c r="R178" i="3" s="1"/>
  <c r="P179" i="3"/>
  <c r="P178" i="3" s="1"/>
  <c r="BI176" i="3"/>
  <c r="BH176" i="3"/>
  <c r="BG176" i="3"/>
  <c r="BF176" i="3"/>
  <c r="T176" i="3"/>
  <c r="T175" i="3" s="1"/>
  <c r="R176" i="3"/>
  <c r="R175" i="3" s="1"/>
  <c r="P176" i="3"/>
  <c r="P175" i="3" s="1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57" i="3"/>
  <c r="BH157" i="3"/>
  <c r="BG157" i="3"/>
  <c r="BF157" i="3"/>
  <c r="T157" i="3"/>
  <c r="R157" i="3"/>
  <c r="P157" i="3"/>
  <c r="BI150" i="3"/>
  <c r="BH150" i="3"/>
  <c r="BG150" i="3"/>
  <c r="BF150" i="3"/>
  <c r="T150" i="3"/>
  <c r="R150" i="3"/>
  <c r="P150" i="3"/>
  <c r="BI144" i="3"/>
  <c r="BH144" i="3"/>
  <c r="BG144" i="3"/>
  <c r="BF144" i="3"/>
  <c r="T144" i="3"/>
  <c r="T143" i="3"/>
  <c r="R144" i="3"/>
  <c r="R143" i="3"/>
  <c r="P144" i="3"/>
  <c r="P143" i="3" s="1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F122" i="3"/>
  <c r="E120" i="3"/>
  <c r="F89" i="3"/>
  <c r="E87" i="3"/>
  <c r="J24" i="3"/>
  <c r="E24" i="3"/>
  <c r="J92" i="3" s="1"/>
  <c r="J23" i="3"/>
  <c r="J21" i="3"/>
  <c r="E21" i="3"/>
  <c r="J124" i="3" s="1"/>
  <c r="J20" i="3"/>
  <c r="J18" i="3"/>
  <c r="E18" i="3"/>
  <c r="F92" i="3" s="1"/>
  <c r="J17" i="3"/>
  <c r="J15" i="3"/>
  <c r="E15" i="3"/>
  <c r="F91" i="3" s="1"/>
  <c r="J14" i="3"/>
  <c r="J12" i="3"/>
  <c r="J122" i="3" s="1"/>
  <c r="E7" i="3"/>
  <c r="E118" i="3" s="1"/>
  <c r="J37" i="2"/>
  <c r="J36" i="2"/>
  <c r="AY95" i="1" s="1"/>
  <c r="J35" i="2"/>
  <c r="AX95" i="1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T291" i="2" s="1"/>
  <c r="R292" i="2"/>
  <c r="R291" i="2"/>
  <c r="P292" i="2"/>
  <c r="P291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7" i="2"/>
  <c r="BH267" i="2"/>
  <c r="BG267" i="2"/>
  <c r="BF267" i="2"/>
  <c r="T267" i="2"/>
  <c r="R267" i="2"/>
  <c r="P267" i="2"/>
  <c r="BI262" i="2"/>
  <c r="BH262" i="2"/>
  <c r="BG262" i="2"/>
  <c r="BF262" i="2"/>
  <c r="T262" i="2"/>
  <c r="T261" i="2" s="1"/>
  <c r="R262" i="2"/>
  <c r="R261" i="2" s="1"/>
  <c r="P262" i="2"/>
  <c r="P261" i="2" s="1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F127" i="2"/>
  <c r="E125" i="2"/>
  <c r="F89" i="2"/>
  <c r="E87" i="2"/>
  <c r="J24" i="2"/>
  <c r="E24" i="2"/>
  <c r="J130" i="2" s="1"/>
  <c r="J23" i="2"/>
  <c r="J21" i="2"/>
  <c r="E21" i="2"/>
  <c r="J129" i="2" s="1"/>
  <c r="J20" i="2"/>
  <c r="J18" i="2"/>
  <c r="E18" i="2"/>
  <c r="F130" i="2" s="1"/>
  <c r="J17" i="2"/>
  <c r="J15" i="2"/>
  <c r="E15" i="2"/>
  <c r="F129" i="2" s="1"/>
  <c r="J14" i="2"/>
  <c r="J12" i="2"/>
  <c r="J89" i="2" s="1"/>
  <c r="E7" i="2"/>
  <c r="E85" i="2" s="1"/>
  <c r="CK109" i="1"/>
  <c r="CJ109" i="1"/>
  <c r="CI109" i="1"/>
  <c r="CH109" i="1"/>
  <c r="CG109" i="1"/>
  <c r="CF109" i="1"/>
  <c r="BZ109" i="1"/>
  <c r="CE109" i="1"/>
  <c r="CK108" i="1"/>
  <c r="CJ108" i="1"/>
  <c r="CI108" i="1"/>
  <c r="CH108" i="1"/>
  <c r="CG108" i="1"/>
  <c r="CF108" i="1"/>
  <c r="BZ108" i="1"/>
  <c r="CE108" i="1"/>
  <c r="CK107" i="1"/>
  <c r="CJ107" i="1"/>
  <c r="CI107" i="1"/>
  <c r="CH107" i="1"/>
  <c r="CG107" i="1"/>
  <c r="CF107" i="1"/>
  <c r="BZ107" i="1"/>
  <c r="CE107" i="1"/>
  <c r="CK106" i="1"/>
  <c r="CJ106" i="1"/>
  <c r="CI106" i="1"/>
  <c r="CH106" i="1"/>
  <c r="CG106" i="1"/>
  <c r="CF106" i="1"/>
  <c r="BZ106" i="1"/>
  <c r="CE106" i="1"/>
  <c r="L90" i="1"/>
  <c r="AM90" i="1"/>
  <c r="AM89" i="1"/>
  <c r="L89" i="1"/>
  <c r="AM87" i="1"/>
  <c r="L87" i="1"/>
  <c r="L85" i="1"/>
  <c r="L84" i="1"/>
  <c r="BK308" i="2"/>
  <c r="J209" i="2"/>
  <c r="J193" i="2"/>
  <c r="J169" i="2"/>
  <c r="BK284" i="2"/>
  <c r="BK275" i="2"/>
  <c r="BK267" i="2"/>
  <c r="J258" i="2"/>
  <c r="BK249" i="2"/>
  <c r="BK231" i="2"/>
  <c r="J219" i="2"/>
  <c r="BK186" i="2"/>
  <c r="BK149" i="2"/>
  <c r="J305" i="2"/>
  <c r="BK298" i="2"/>
  <c r="J279" i="2"/>
  <c r="J220" i="2"/>
  <c r="J198" i="2"/>
  <c r="BK177" i="2"/>
  <c r="J157" i="2"/>
  <c r="BK163" i="3"/>
  <c r="BK179" i="3"/>
  <c r="BK150" i="3"/>
  <c r="BK176" i="3"/>
  <c r="J171" i="3"/>
  <c r="J222" i="4"/>
  <c r="BK207" i="4"/>
  <c r="BK202" i="4"/>
  <c r="J170" i="4"/>
  <c r="BK129" i="4"/>
  <c r="J156" i="4"/>
  <c r="J129" i="4"/>
  <c r="BK170" i="4"/>
  <c r="J146" i="4"/>
  <c r="J136" i="5"/>
  <c r="BK157" i="5"/>
  <c r="J160" i="5"/>
  <c r="J157" i="5"/>
  <c r="J130" i="5"/>
  <c r="J235" i="6"/>
  <c r="J242" i="6"/>
  <c r="BK214" i="6"/>
  <c r="BK156" i="6"/>
  <c r="J246" i="6"/>
  <c r="J186" i="6"/>
  <c r="J164" i="6"/>
  <c r="BK242" i="6"/>
  <c r="J221" i="6"/>
  <c r="J214" i="6"/>
  <c r="BK194" i="6"/>
  <c r="J172" i="6"/>
  <c r="BK141" i="6"/>
  <c r="BK178" i="6"/>
  <c r="J146" i="7"/>
  <c r="J154" i="7"/>
  <c r="J190" i="8"/>
  <c r="BK135" i="8"/>
  <c r="BK147" i="8"/>
  <c r="J194" i="8"/>
  <c r="BK153" i="8"/>
  <c r="BK185" i="8"/>
  <c r="J173" i="8"/>
  <c r="J136" i="9"/>
  <c r="BK154" i="9"/>
  <c r="J154" i="9"/>
  <c r="BK130" i="9"/>
  <c r="BK135" i="9"/>
  <c r="BK121" i="9"/>
  <c r="BK136" i="9"/>
  <c r="J292" i="2"/>
  <c r="J205" i="2"/>
  <c r="BK173" i="2"/>
  <c r="J153" i="2"/>
  <c r="J288" i="2"/>
  <c r="J272" i="2"/>
  <c r="BK258" i="2"/>
  <c r="J255" i="2"/>
  <c r="J249" i="2"/>
  <c r="J235" i="2"/>
  <c r="BK193" i="2"/>
  <c r="BK153" i="2"/>
  <c r="BK137" i="2"/>
  <c r="BK295" i="2"/>
  <c r="J245" i="2"/>
  <c r="BK235" i="2"/>
  <c r="BK219" i="2"/>
  <c r="BK189" i="2"/>
  <c r="BK169" i="2"/>
  <c r="J138" i="2"/>
  <c r="BK186" i="3"/>
  <c r="J193" i="3"/>
  <c r="J135" i="3"/>
  <c r="J186" i="3"/>
  <c r="BK135" i="3"/>
  <c r="J215" i="4"/>
  <c r="J192" i="4"/>
  <c r="J132" i="4"/>
  <c r="J198" i="4"/>
  <c r="BK176" i="4"/>
  <c r="J143" i="4"/>
  <c r="J202" i="4"/>
  <c r="BK146" i="4"/>
  <c r="BK222" i="4"/>
  <c r="J152" i="5"/>
  <c r="BK140" i="5"/>
  <c r="J140" i="5"/>
  <c r="BK133" i="5"/>
  <c r="J143" i="5"/>
  <c r="J245" i="6"/>
  <c r="J190" i="6"/>
  <c r="BK221" i="6"/>
  <c r="J194" i="6"/>
  <c r="J210" i="6"/>
  <c r="BK172" i="6"/>
  <c r="BK246" i="6"/>
  <c r="BK175" i="6"/>
  <c r="BK205" i="6"/>
  <c r="J189" i="6"/>
  <c r="J168" i="6"/>
  <c r="BK138" i="6"/>
  <c r="BK190" i="6"/>
  <c r="J156" i="6"/>
  <c r="J132" i="7"/>
  <c r="J134" i="7"/>
  <c r="BK146" i="7"/>
  <c r="BK132" i="7"/>
  <c r="J133" i="7"/>
  <c r="BK125" i="7"/>
  <c r="BK191" i="8"/>
  <c r="J181" i="8"/>
  <c r="J153" i="8"/>
  <c r="BK199" i="8"/>
  <c r="BK165" i="8"/>
  <c r="J191" i="8"/>
  <c r="BK190" i="8"/>
  <c r="J121" i="9"/>
  <c r="J151" i="9"/>
  <c r="BK131" i="9"/>
  <c r="BK152" i="9"/>
  <c r="J295" i="2"/>
  <c r="J230" i="2"/>
  <c r="J201" i="2"/>
  <c r="BK180" i="2"/>
  <c r="BK160" i="2"/>
  <c r="BK138" i="2"/>
  <c r="BK282" i="2"/>
  <c r="BK272" i="2"/>
  <c r="BK262" i="2"/>
  <c r="BK252" i="2"/>
  <c r="BK239" i="2"/>
  <c r="BK224" i="2"/>
  <c r="BK185" i="2"/>
  <c r="J146" i="2"/>
  <c r="AS94" i="1"/>
  <c r="BK212" i="2"/>
  <c r="J186" i="2"/>
  <c r="J160" i="2"/>
  <c r="J137" i="2"/>
  <c r="BK131" i="3"/>
  <c r="J163" i="3"/>
  <c r="J179" i="3"/>
  <c r="BK183" i="3"/>
  <c r="J176" i="3"/>
  <c r="BK144" i="3"/>
  <c r="J181" i="4"/>
  <c r="J228" i="4"/>
  <c r="BK181" i="4"/>
  <c r="BK156" i="4"/>
  <c r="BK192" i="4"/>
  <c r="BK143" i="4"/>
  <c r="BK198" i="4"/>
  <c r="J159" i="4"/>
  <c r="BK130" i="5"/>
  <c r="BK147" i="5"/>
  <c r="BK127" i="5"/>
  <c r="BK247" i="6"/>
  <c r="BK225" i="6"/>
  <c r="BK201" i="6"/>
  <c r="J247" i="6"/>
  <c r="BK183" i="6"/>
  <c r="BK144" i="6"/>
  <c r="J225" i="6"/>
  <c r="BK168" i="6"/>
  <c r="J201" i="6"/>
  <c r="J183" i="6"/>
  <c r="BK164" i="6"/>
  <c r="BK245" i="6"/>
  <c r="BK189" i="6"/>
  <c r="J144" i="6"/>
  <c r="BK137" i="7"/>
  <c r="J145" i="7"/>
  <c r="BK154" i="7"/>
  <c r="BK122" i="7"/>
  <c r="BK145" i="7"/>
  <c r="J123" i="7"/>
  <c r="BK194" i="8"/>
  <c r="BK192" i="8"/>
  <c r="J197" i="8"/>
  <c r="J130" i="8"/>
  <c r="BK175" i="8"/>
  <c r="J147" i="8"/>
  <c r="BK181" i="8"/>
  <c r="J165" i="8"/>
  <c r="BK153" i="9"/>
  <c r="J135" i="9"/>
  <c r="BK151" i="9"/>
  <c r="BK126" i="9"/>
  <c r="BK292" i="2"/>
  <c r="J224" i="2"/>
  <c r="BK198" i="2"/>
  <c r="J177" i="2"/>
  <c r="BK157" i="2"/>
  <c r="BK288" i="2"/>
  <c r="BK279" i="2"/>
  <c r="J262" i="2"/>
  <c r="J252" i="2"/>
  <c r="BK245" i="2"/>
  <c r="BK230" i="2"/>
  <c r="J212" i="2"/>
  <c r="J180" i="2"/>
  <c r="BK142" i="2"/>
  <c r="BK302" i="2"/>
  <c r="J298" i="2"/>
  <c r="J242" i="2"/>
  <c r="J231" i="2"/>
  <c r="BK205" i="2"/>
  <c r="J173" i="2"/>
  <c r="BK146" i="2"/>
  <c r="BK190" i="3"/>
  <c r="J157" i="3"/>
  <c r="BK193" i="3"/>
  <c r="J190" i="3"/>
  <c r="BK157" i="3"/>
  <c r="J144" i="3"/>
  <c r="J212" i="4"/>
  <c r="BK152" i="4"/>
  <c r="BK189" i="4"/>
  <c r="J167" i="4"/>
  <c r="J138" i="4"/>
  <c r="J185" i="4"/>
  <c r="BK138" i="4"/>
  <c r="J207" i="4"/>
  <c r="BK167" i="4"/>
  <c r="J147" i="5"/>
  <c r="BK165" i="5"/>
  <c r="J165" i="5"/>
  <c r="BK160" i="5"/>
  <c r="BK136" i="5"/>
  <c r="BK240" i="6"/>
  <c r="BK235" i="6"/>
  <c r="J205" i="6"/>
  <c r="J141" i="6"/>
  <c r="J198" i="6"/>
  <c r="BK181" i="6"/>
  <c r="BK160" i="6"/>
  <c r="J181" i="6"/>
  <c r="BK135" i="6"/>
  <c r="BK198" i="6"/>
  <c r="J178" i="6"/>
  <c r="J147" i="6"/>
  <c r="BK230" i="6"/>
  <c r="BK147" i="6"/>
  <c r="BK134" i="7"/>
  <c r="J141" i="7"/>
  <c r="J151" i="7"/>
  <c r="BK133" i="7"/>
  <c r="BK141" i="7"/>
  <c r="J122" i="7"/>
  <c r="J172" i="8"/>
  <c r="J185" i="8"/>
  <c r="J192" i="8"/>
  <c r="J199" i="8"/>
  <c r="J152" i="9"/>
  <c r="BK119" i="9"/>
  <c r="J119" i="9"/>
  <c r="J308" i="2"/>
  <c r="BK220" i="2"/>
  <c r="J189" i="2"/>
  <c r="J164" i="2"/>
  <c r="J149" i="2"/>
  <c r="J284" i="2"/>
  <c r="J275" i="2"/>
  <c r="J267" i="2"/>
  <c r="BK255" i="2"/>
  <c r="BK242" i="2"/>
  <c r="J227" i="2"/>
  <c r="BK201" i="2"/>
  <c r="BK164" i="2"/>
  <c r="BK305" i="2"/>
  <c r="J302" i="2"/>
  <c r="J282" i="2"/>
  <c r="J239" i="2"/>
  <c r="BK227" i="2"/>
  <c r="BK209" i="2"/>
  <c r="J185" i="2"/>
  <c r="J142" i="2"/>
  <c r="J167" i="3"/>
  <c r="J183" i="3"/>
  <c r="J150" i="3"/>
  <c r="J131" i="3"/>
  <c r="BK171" i="3"/>
  <c r="BK167" i="3"/>
  <c r="BK228" i="4"/>
  <c r="J176" i="4"/>
  <c r="BK212" i="4"/>
  <c r="BK185" i="4"/>
  <c r="BK159" i="4"/>
  <c r="BK215" i="4"/>
  <c r="BK132" i="4"/>
  <c r="J189" i="4"/>
  <c r="J152" i="4"/>
  <c r="J133" i="5"/>
  <c r="BK143" i="5"/>
  <c r="BK152" i="5"/>
  <c r="J127" i="5"/>
  <c r="J202" i="6"/>
  <c r="J230" i="6"/>
  <c r="J135" i="6"/>
  <c r="BK202" i="6"/>
  <c r="J175" i="6"/>
  <c r="BK153" i="6"/>
  <c r="J240" i="6"/>
  <c r="J138" i="6"/>
  <c r="BK186" i="6"/>
  <c r="J153" i="6"/>
  <c r="BK210" i="6"/>
  <c r="J160" i="6"/>
  <c r="BK151" i="7"/>
  <c r="J128" i="7"/>
  <c r="BK128" i="7"/>
  <c r="J137" i="7"/>
  <c r="BK123" i="7"/>
  <c r="J125" i="7"/>
  <c r="BK193" i="8"/>
  <c r="J193" i="8"/>
  <c r="BK130" i="8"/>
  <c r="J135" i="8"/>
  <c r="BK173" i="8"/>
  <c r="BK197" i="8"/>
  <c r="J175" i="8"/>
  <c r="BK172" i="8"/>
  <c r="J130" i="9"/>
  <c r="J120" i="9"/>
  <c r="J126" i="9"/>
  <c r="J153" i="9"/>
  <c r="J131" i="9"/>
  <c r="BK120" i="9"/>
  <c r="P233" i="6" l="1"/>
  <c r="BK152" i="6"/>
  <c r="J152" i="6"/>
  <c r="J100" i="6" s="1"/>
  <c r="BK167" i="6"/>
  <c r="J167" i="6"/>
  <c r="J102" i="6" s="1"/>
  <c r="P182" i="6"/>
  <c r="T182" i="6"/>
  <c r="T220" i="6"/>
  <c r="T244" i="6"/>
  <c r="T243" i="6"/>
  <c r="P121" i="7"/>
  <c r="R121" i="7"/>
  <c r="T121" i="7"/>
  <c r="T120" i="7" s="1"/>
  <c r="T119" i="7" s="1"/>
  <c r="R136" i="2"/>
  <c r="P192" i="2"/>
  <c r="BK223" i="2"/>
  <c r="J223" i="2" s="1"/>
  <c r="J103" i="2" s="1"/>
  <c r="R238" i="2"/>
  <c r="T271" i="2"/>
  <c r="T294" i="2"/>
  <c r="T293" i="2"/>
  <c r="P182" i="3"/>
  <c r="P177" i="3"/>
  <c r="BK128" i="4"/>
  <c r="J128" i="4" s="1"/>
  <c r="J99" i="4" s="1"/>
  <c r="T184" i="4"/>
  <c r="BK139" i="5"/>
  <c r="J139" i="5"/>
  <c r="J99" i="5"/>
  <c r="R156" i="5"/>
  <c r="R150" i="5" s="1"/>
  <c r="R125" i="5" s="1"/>
  <c r="R124" i="5" s="1"/>
  <c r="P134" i="6"/>
  <c r="R152" i="6"/>
  <c r="R159" i="6"/>
  <c r="R167" i="6"/>
  <c r="R182" i="6"/>
  <c r="T197" i="6"/>
  <c r="BK124" i="7"/>
  <c r="J124" i="7" s="1"/>
  <c r="J99" i="7" s="1"/>
  <c r="P134" i="8"/>
  <c r="P128" i="8" s="1"/>
  <c r="P127" i="8" s="1"/>
  <c r="P126" i="8" s="1"/>
  <c r="AU102" i="1" s="1"/>
  <c r="T134" i="8"/>
  <c r="T128" i="8"/>
  <c r="T127" i="8" s="1"/>
  <c r="T126" i="8" s="1"/>
  <c r="R189" i="8"/>
  <c r="T136" i="2"/>
  <c r="R192" i="2"/>
  <c r="P223" i="2"/>
  <c r="T238" i="2"/>
  <c r="P271" i="2"/>
  <c r="T283" i="2"/>
  <c r="P294" i="2"/>
  <c r="P293" i="2"/>
  <c r="T304" i="2"/>
  <c r="T303" i="2" s="1"/>
  <c r="P149" i="3"/>
  <c r="P130" i="3"/>
  <c r="P129" i="3" s="1"/>
  <c r="P128" i="3" s="1"/>
  <c r="AU97" i="1" s="1"/>
  <c r="P166" i="3"/>
  <c r="P128" i="4"/>
  <c r="P127" i="4"/>
  <c r="P184" i="4"/>
  <c r="BK206" i="4"/>
  <c r="J206" i="4"/>
  <c r="J102" i="4" s="1"/>
  <c r="T134" i="6"/>
  <c r="P159" i="6"/>
  <c r="T167" i="6"/>
  <c r="R197" i="6"/>
  <c r="R220" i="6"/>
  <c r="BK244" i="6"/>
  <c r="BK243" i="6" s="1"/>
  <c r="J243" i="6" s="1"/>
  <c r="J110" i="6" s="1"/>
  <c r="R124" i="7"/>
  <c r="R120" i="7"/>
  <c r="R119" i="7" s="1"/>
  <c r="BK134" i="8"/>
  <c r="J134" i="8"/>
  <c r="J100" i="8" s="1"/>
  <c r="P152" i="8"/>
  <c r="T189" i="8"/>
  <c r="BK184" i="2"/>
  <c r="J184" i="2" s="1"/>
  <c r="J100" i="2" s="1"/>
  <c r="P184" i="2"/>
  <c r="R184" i="2"/>
  <c r="T184" i="2"/>
  <c r="BK218" i="2"/>
  <c r="J218" i="2" s="1"/>
  <c r="J102" i="2" s="1"/>
  <c r="T218" i="2"/>
  <c r="P238" i="2"/>
  <c r="BK271" i="2"/>
  <c r="J271" i="2" s="1"/>
  <c r="J107" i="2" s="1"/>
  <c r="BK283" i="2"/>
  <c r="J283" i="2" s="1"/>
  <c r="J108" i="2" s="1"/>
  <c r="BK294" i="2"/>
  <c r="BK293" i="2" s="1"/>
  <c r="J293" i="2" s="1"/>
  <c r="J110" i="2" s="1"/>
  <c r="P304" i="2"/>
  <c r="P303" i="2"/>
  <c r="BK149" i="3"/>
  <c r="J149" i="3" s="1"/>
  <c r="J100" i="3" s="1"/>
  <c r="R166" i="3"/>
  <c r="R182" i="3"/>
  <c r="R177" i="3"/>
  <c r="R128" i="4"/>
  <c r="R127" i="4" s="1"/>
  <c r="R184" i="4"/>
  <c r="T206" i="4"/>
  <c r="R139" i="5"/>
  <c r="R126" i="5"/>
  <c r="BK156" i="5"/>
  <c r="J156" i="5"/>
  <c r="J103" i="5" s="1"/>
  <c r="BK134" i="6"/>
  <c r="J134" i="6" s="1"/>
  <c r="J99" i="6" s="1"/>
  <c r="P152" i="6"/>
  <c r="BK159" i="6"/>
  <c r="J159" i="6" s="1"/>
  <c r="J101" i="6" s="1"/>
  <c r="P167" i="6"/>
  <c r="BK197" i="6"/>
  <c r="J197" i="6" s="1"/>
  <c r="J104" i="6" s="1"/>
  <c r="BK220" i="6"/>
  <c r="J220" i="6"/>
  <c r="J105" i="6"/>
  <c r="P244" i="6"/>
  <c r="P243" i="6" s="1"/>
  <c r="BK121" i="7"/>
  <c r="J121" i="7" s="1"/>
  <c r="J98" i="7" s="1"/>
  <c r="T124" i="7"/>
  <c r="R152" i="8"/>
  <c r="P189" i="8"/>
  <c r="P136" i="2"/>
  <c r="P135" i="2"/>
  <c r="BK192" i="2"/>
  <c r="J192" i="2" s="1"/>
  <c r="J101" i="2" s="1"/>
  <c r="P218" i="2"/>
  <c r="R218" i="2"/>
  <c r="BK238" i="2"/>
  <c r="J238" i="2" s="1"/>
  <c r="J104" i="2" s="1"/>
  <c r="R283" i="2"/>
  <c r="BK304" i="2"/>
  <c r="J304" i="2"/>
  <c r="J113" i="2"/>
  <c r="T149" i="3"/>
  <c r="T130" i="3" s="1"/>
  <c r="T129" i="3" s="1"/>
  <c r="T128" i="3" s="1"/>
  <c r="T166" i="3"/>
  <c r="T182" i="3"/>
  <c r="T177" i="3" s="1"/>
  <c r="T128" i="4"/>
  <c r="T127" i="4"/>
  <c r="T126" i="4" s="1"/>
  <c r="T125" i="4" s="1"/>
  <c r="R206" i="4"/>
  <c r="P139" i="5"/>
  <c r="P126" i="5" s="1"/>
  <c r="P125" i="5" s="1"/>
  <c r="P124" i="5" s="1"/>
  <c r="AU99" i="1" s="1"/>
  <c r="T156" i="5"/>
  <c r="T150" i="5" s="1"/>
  <c r="BK152" i="8"/>
  <c r="J152" i="8"/>
  <c r="J101" i="8" s="1"/>
  <c r="P118" i="9"/>
  <c r="P117" i="9"/>
  <c r="AU103" i="1" s="1"/>
  <c r="BK136" i="2"/>
  <c r="BK135" i="2" s="1"/>
  <c r="J136" i="2"/>
  <c r="J99" i="2" s="1"/>
  <c r="T192" i="2"/>
  <c r="R223" i="2"/>
  <c r="T223" i="2"/>
  <c r="R271" i="2"/>
  <c r="R266" i="2"/>
  <c r="P283" i="2"/>
  <c r="R294" i="2"/>
  <c r="R293" i="2"/>
  <c r="R304" i="2"/>
  <c r="R303" i="2" s="1"/>
  <c r="R149" i="3"/>
  <c r="R130" i="3" s="1"/>
  <c r="R129" i="3" s="1"/>
  <c r="R128" i="3" s="1"/>
  <c r="BK166" i="3"/>
  <c r="J166" i="3" s="1"/>
  <c r="J101" i="3" s="1"/>
  <c r="BK182" i="3"/>
  <c r="J182" i="3"/>
  <c r="J105" i="3"/>
  <c r="BK184" i="4"/>
  <c r="J184" i="4" s="1"/>
  <c r="J101" i="4" s="1"/>
  <c r="P206" i="4"/>
  <c r="T139" i="5"/>
  <c r="T126" i="5"/>
  <c r="T125" i="5" s="1"/>
  <c r="T124" i="5" s="1"/>
  <c r="P156" i="5"/>
  <c r="P150" i="5" s="1"/>
  <c r="R134" i="6"/>
  <c r="R133" i="6"/>
  <c r="R132" i="6" s="1"/>
  <c r="T152" i="6"/>
  <c r="T159" i="6"/>
  <c r="BK182" i="6"/>
  <c r="J182" i="6"/>
  <c r="J103" i="6"/>
  <c r="P197" i="6"/>
  <c r="P220" i="6"/>
  <c r="R244" i="6"/>
  <c r="R243" i="6" s="1"/>
  <c r="P124" i="7"/>
  <c r="P120" i="7"/>
  <c r="P119" i="7" s="1"/>
  <c r="AU101" i="1" s="1"/>
  <c r="R134" i="8"/>
  <c r="R128" i="8" s="1"/>
  <c r="R127" i="8" s="1"/>
  <c r="R126" i="8" s="1"/>
  <c r="T152" i="8"/>
  <c r="BK189" i="8"/>
  <c r="J189" i="8"/>
  <c r="J105" i="8" s="1"/>
  <c r="BK118" i="9"/>
  <c r="J118" i="9" s="1"/>
  <c r="J97" i="9" s="1"/>
  <c r="R118" i="9"/>
  <c r="R117" i="9" s="1"/>
  <c r="T118" i="9"/>
  <c r="T117" i="9" s="1"/>
  <c r="BK241" i="6"/>
  <c r="J241" i="6" s="1"/>
  <c r="J109" i="6" s="1"/>
  <c r="BK178" i="3"/>
  <c r="J178" i="3" s="1"/>
  <c r="J104" i="3" s="1"/>
  <c r="BK180" i="4"/>
  <c r="J180" i="4" s="1"/>
  <c r="J100" i="4" s="1"/>
  <c r="BK227" i="4"/>
  <c r="J227" i="4" s="1"/>
  <c r="J105" i="4" s="1"/>
  <c r="BK151" i="5"/>
  <c r="J151" i="5" s="1"/>
  <c r="J102" i="5" s="1"/>
  <c r="BK234" i="6"/>
  <c r="J234" i="6" s="1"/>
  <c r="J107" i="6" s="1"/>
  <c r="BK239" i="6"/>
  <c r="J239" i="6" s="1"/>
  <c r="J108" i="6" s="1"/>
  <c r="BK174" i="8"/>
  <c r="J174" i="8" s="1"/>
  <c r="J102" i="8" s="1"/>
  <c r="BK198" i="8"/>
  <c r="J198" i="8" s="1"/>
  <c r="J106" i="8" s="1"/>
  <c r="BK189" i="3"/>
  <c r="J189" i="3" s="1"/>
  <c r="J106" i="3" s="1"/>
  <c r="BK221" i="4"/>
  <c r="J221" i="4" s="1"/>
  <c r="J103" i="4" s="1"/>
  <c r="BK126" i="5"/>
  <c r="J126" i="5" s="1"/>
  <c r="J98" i="5" s="1"/>
  <c r="BK146" i="5"/>
  <c r="J146" i="5" s="1"/>
  <c r="J100" i="5" s="1"/>
  <c r="BK184" i="8"/>
  <c r="J184" i="8" s="1"/>
  <c r="J104" i="8" s="1"/>
  <c r="BK143" i="3"/>
  <c r="J143" i="3" s="1"/>
  <c r="J99" i="3" s="1"/>
  <c r="BK164" i="5"/>
  <c r="J164" i="5" s="1"/>
  <c r="J104" i="5" s="1"/>
  <c r="BK175" i="3"/>
  <c r="J175" i="3" s="1"/>
  <c r="J102" i="3" s="1"/>
  <c r="BK129" i="8"/>
  <c r="J129" i="8" s="1"/>
  <c r="J99" i="8" s="1"/>
  <c r="BK261" i="2"/>
  <c r="J261" i="2" s="1"/>
  <c r="J105" i="2" s="1"/>
  <c r="BK291" i="2"/>
  <c r="J291" i="2" s="1"/>
  <c r="J109" i="2" s="1"/>
  <c r="BK192" i="3"/>
  <c r="J192" i="3" s="1"/>
  <c r="J108" i="3" s="1"/>
  <c r="BK180" i="8"/>
  <c r="J180" i="8" s="1"/>
  <c r="J103" i="8" s="1"/>
  <c r="F91" i="9"/>
  <c r="J113" i="9"/>
  <c r="BE151" i="9"/>
  <c r="F92" i="9"/>
  <c r="BE130" i="9"/>
  <c r="BE119" i="9"/>
  <c r="BE121" i="9"/>
  <c r="BE126" i="9"/>
  <c r="BE136" i="9"/>
  <c r="BE152" i="9"/>
  <c r="E85" i="9"/>
  <c r="J92" i="9"/>
  <c r="J111" i="9"/>
  <c r="BE131" i="9"/>
  <c r="BE153" i="9"/>
  <c r="BE120" i="9"/>
  <c r="BE135" i="9"/>
  <c r="BE154" i="9"/>
  <c r="F92" i="8"/>
  <c r="J123" i="8"/>
  <c r="BE130" i="8"/>
  <c r="BE153" i="8"/>
  <c r="BE181" i="8"/>
  <c r="BE173" i="8"/>
  <c r="BE190" i="8"/>
  <c r="BE199" i="8"/>
  <c r="F122" i="8"/>
  <c r="BE135" i="8"/>
  <c r="BE192" i="8"/>
  <c r="BE193" i="8"/>
  <c r="BK120" i="7"/>
  <c r="J120" i="7" s="1"/>
  <c r="J97" i="7" s="1"/>
  <c r="E85" i="8"/>
  <c r="J120" i="8"/>
  <c r="BE172" i="8"/>
  <c r="BE185" i="8"/>
  <c r="BE147" i="8"/>
  <c r="BE175" i="8"/>
  <c r="BE191" i="8"/>
  <c r="BE194" i="8"/>
  <c r="BE197" i="8"/>
  <c r="J91" i="8"/>
  <c r="BE165" i="8"/>
  <c r="J244" i="6"/>
  <c r="J111" i="6"/>
  <c r="E85" i="7"/>
  <c r="F92" i="7"/>
  <c r="F115" i="7"/>
  <c r="BE128" i="7"/>
  <c r="BE132" i="7"/>
  <c r="BE146" i="7"/>
  <c r="BE154" i="7"/>
  <c r="J92" i="7"/>
  <c r="J115" i="7"/>
  <c r="BE122" i="7"/>
  <c r="J89" i="7"/>
  <c r="BE134" i="7"/>
  <c r="BE137" i="7"/>
  <c r="BE145" i="7"/>
  <c r="BE151" i="7"/>
  <c r="BE123" i="7"/>
  <c r="BE125" i="7"/>
  <c r="BE133" i="7"/>
  <c r="BE141" i="7"/>
  <c r="J89" i="6"/>
  <c r="BE135" i="6"/>
  <c r="BE153" i="6"/>
  <c r="BE198" i="6"/>
  <c r="BE205" i="6"/>
  <c r="BE214" i="6"/>
  <c r="BE225" i="6"/>
  <c r="BE242" i="6"/>
  <c r="BE246" i="6"/>
  <c r="F92" i="6"/>
  <c r="BE144" i="6"/>
  <c r="BE178" i="6"/>
  <c r="BE181" i="6"/>
  <c r="BE202" i="6"/>
  <c r="J92" i="6"/>
  <c r="BE164" i="6"/>
  <c r="BE183" i="6"/>
  <c r="BE186" i="6"/>
  <c r="BE189" i="6"/>
  <c r="BE201" i="6"/>
  <c r="BE235" i="6"/>
  <c r="J91" i="6"/>
  <c r="E121" i="6"/>
  <c r="BE141" i="6"/>
  <c r="BE156" i="6"/>
  <c r="BE168" i="6"/>
  <c r="BE172" i="6"/>
  <c r="BE175" i="6"/>
  <c r="BE194" i="6"/>
  <c r="BE221" i="6"/>
  <c r="F91" i="6"/>
  <c r="BE138" i="6"/>
  <c r="BE147" i="6"/>
  <c r="BE160" i="6"/>
  <c r="BE190" i="6"/>
  <c r="BE210" i="6"/>
  <c r="BE230" i="6"/>
  <c r="BE240" i="6"/>
  <c r="BE245" i="6"/>
  <c r="BE247" i="6"/>
  <c r="J92" i="5"/>
  <c r="F120" i="5"/>
  <c r="BE133" i="5"/>
  <c r="BE147" i="5"/>
  <c r="BE165" i="5"/>
  <c r="E114" i="5"/>
  <c r="BE127" i="5"/>
  <c r="BE143" i="5"/>
  <c r="BE152" i="5"/>
  <c r="J91" i="5"/>
  <c r="BE130" i="5"/>
  <c r="BE140" i="5"/>
  <c r="BE157" i="5"/>
  <c r="J118" i="5"/>
  <c r="BE136" i="5"/>
  <c r="F121" i="5"/>
  <c r="BE160" i="5"/>
  <c r="E85" i="4"/>
  <c r="F92" i="4"/>
  <c r="F121" i="4"/>
  <c r="BE129" i="4"/>
  <c r="BE143" i="4"/>
  <c r="BE152" i="4"/>
  <c r="BE176" i="4"/>
  <c r="BE181" i="4"/>
  <c r="BE215" i="4"/>
  <c r="BE167" i="4"/>
  <c r="BE170" i="4"/>
  <c r="BE212" i="4"/>
  <c r="J91" i="4"/>
  <c r="J89" i="4"/>
  <c r="J92" i="4"/>
  <c r="BE146" i="4"/>
  <c r="BE189" i="4"/>
  <c r="BE202" i="4"/>
  <c r="BE207" i="4"/>
  <c r="BE222" i="4"/>
  <c r="BE228" i="4"/>
  <c r="BE132" i="4"/>
  <c r="BE138" i="4"/>
  <c r="BE156" i="4"/>
  <c r="BE159" i="4"/>
  <c r="BE185" i="4"/>
  <c r="BE192" i="4"/>
  <c r="BE198" i="4"/>
  <c r="J91" i="3"/>
  <c r="J125" i="3"/>
  <c r="F124" i="3"/>
  <c r="BE179" i="3"/>
  <c r="J89" i="3"/>
  <c r="BE144" i="3"/>
  <c r="BE150" i="3"/>
  <c r="BE163" i="3"/>
  <c r="BK303" i="2"/>
  <c r="J303" i="2" s="1"/>
  <c r="J112" i="2" s="1"/>
  <c r="E85" i="3"/>
  <c r="BE157" i="3"/>
  <c r="BE183" i="3"/>
  <c r="BE186" i="3"/>
  <c r="F125" i="3"/>
  <c r="BE131" i="3"/>
  <c r="BE167" i="3"/>
  <c r="BE171" i="3"/>
  <c r="BE176" i="3"/>
  <c r="BE135" i="3"/>
  <c r="BE190" i="3"/>
  <c r="BE193" i="3"/>
  <c r="F91" i="2"/>
  <c r="J92" i="2"/>
  <c r="BE153" i="2"/>
  <c r="BE164" i="2"/>
  <c r="BE173" i="2"/>
  <c r="BE186" i="2"/>
  <c r="BE189" i="2"/>
  <c r="BE201" i="2"/>
  <c r="BE205" i="2"/>
  <c r="BE219" i="2"/>
  <c r="BE224" i="2"/>
  <c r="BE231" i="2"/>
  <c r="BE235" i="2"/>
  <c r="BE245" i="2"/>
  <c r="BE279" i="2"/>
  <c r="BE282" i="2"/>
  <c r="BE295" i="2"/>
  <c r="BE298" i="2"/>
  <c r="BE302" i="2"/>
  <c r="BE305" i="2"/>
  <c r="BE292" i="2"/>
  <c r="J91" i="2"/>
  <c r="E123" i="2"/>
  <c r="J127" i="2"/>
  <c r="BE138" i="2"/>
  <c r="BE142" i="2"/>
  <c r="BE149" i="2"/>
  <c r="BE185" i="2"/>
  <c r="BE198" i="2"/>
  <c r="BE220" i="2"/>
  <c r="BE227" i="2"/>
  <c r="BE230" i="2"/>
  <c r="BE239" i="2"/>
  <c r="BE242" i="2"/>
  <c r="BE249" i="2"/>
  <c r="BE252" i="2"/>
  <c r="BE255" i="2"/>
  <c r="BE258" i="2"/>
  <c r="BE262" i="2"/>
  <c r="BE267" i="2"/>
  <c r="BE272" i="2"/>
  <c r="BE275" i="2"/>
  <c r="BE284" i="2"/>
  <c r="BE288" i="2"/>
  <c r="F92" i="2"/>
  <c r="BE137" i="2"/>
  <c r="BE146" i="2"/>
  <c r="BE157" i="2"/>
  <c r="BE160" i="2"/>
  <c r="BE169" i="2"/>
  <c r="BE177" i="2"/>
  <c r="BE180" i="2"/>
  <c r="BE193" i="2"/>
  <c r="BE209" i="2"/>
  <c r="BE212" i="2"/>
  <c r="BE308" i="2"/>
  <c r="F34" i="3"/>
  <c r="BA97" i="1" s="1"/>
  <c r="F37" i="4"/>
  <c r="BD98" i="1" s="1"/>
  <c r="J34" i="6"/>
  <c r="AW100" i="1" s="1"/>
  <c r="J34" i="7"/>
  <c r="AW101" i="1" s="1"/>
  <c r="F34" i="9"/>
  <c r="BA103" i="1" s="1"/>
  <c r="J34" i="9"/>
  <c r="AW103" i="1" s="1"/>
  <c r="F35" i="2"/>
  <c r="BB95" i="1" s="1"/>
  <c r="J34" i="3"/>
  <c r="AW97" i="1" s="1"/>
  <c r="J34" i="4"/>
  <c r="AW98" i="1" s="1"/>
  <c r="F36" i="5"/>
  <c r="BC99" i="1"/>
  <c r="F37" i="6"/>
  <c r="BD100" i="1"/>
  <c r="F37" i="7"/>
  <c r="BD101" i="1" s="1"/>
  <c r="J34" i="8"/>
  <c r="AW102" i="1"/>
  <c r="F34" i="2"/>
  <c r="BA95" i="1" s="1"/>
  <c r="F35" i="3"/>
  <c r="BB97" i="1" s="1"/>
  <c r="F35" i="4"/>
  <c r="BB98" i="1" s="1"/>
  <c r="F34" i="6"/>
  <c r="BA100" i="1" s="1"/>
  <c r="F37" i="8"/>
  <c r="BD102" i="1" s="1"/>
  <c r="F36" i="9"/>
  <c r="BC103" i="1" s="1"/>
  <c r="F36" i="2"/>
  <c r="BC95" i="1" s="1"/>
  <c r="F37" i="3"/>
  <c r="BD97" i="1" s="1"/>
  <c r="F34" i="5"/>
  <c r="BA99" i="1"/>
  <c r="F37" i="5"/>
  <c r="BD99" i="1" s="1"/>
  <c r="F36" i="6"/>
  <c r="BC100" i="1" s="1"/>
  <c r="F36" i="7"/>
  <c r="BC101" i="1" s="1"/>
  <c r="F35" i="8"/>
  <c r="BB102" i="1" s="1"/>
  <c r="F37" i="2"/>
  <c r="BD95" i="1" s="1"/>
  <c r="F36" i="3"/>
  <c r="BC97" i="1" s="1"/>
  <c r="F36" i="4"/>
  <c r="BC98" i="1" s="1"/>
  <c r="F35" i="7"/>
  <c r="BB101" i="1" s="1"/>
  <c r="F36" i="8"/>
  <c r="BC102" i="1" s="1"/>
  <c r="F37" i="9"/>
  <c r="BD103" i="1" s="1"/>
  <c r="J34" i="2"/>
  <c r="AW95" i="1" s="1"/>
  <c r="F34" i="4"/>
  <c r="BA98" i="1" s="1"/>
  <c r="F35" i="5"/>
  <c r="BB99" i="1" s="1"/>
  <c r="J34" i="5"/>
  <c r="AW99" i="1" s="1"/>
  <c r="F35" i="6"/>
  <c r="BB100" i="1" s="1"/>
  <c r="F34" i="7"/>
  <c r="BA101" i="1" s="1"/>
  <c r="F34" i="8"/>
  <c r="BA102" i="1" s="1"/>
  <c r="F35" i="9"/>
  <c r="BB103" i="1" s="1"/>
  <c r="J294" i="2" l="1"/>
  <c r="J111" i="2" s="1"/>
  <c r="BK127" i="4"/>
  <c r="J127" i="4" s="1"/>
  <c r="J98" i="4" s="1"/>
  <c r="BK133" i="6"/>
  <c r="J133" i="6" s="1"/>
  <c r="J98" i="6" s="1"/>
  <c r="R126" i="4"/>
  <c r="R125" i="4"/>
  <c r="T133" i="6"/>
  <c r="T132" i="6" s="1"/>
  <c r="T131" i="6" s="1"/>
  <c r="T135" i="2"/>
  <c r="R131" i="6"/>
  <c r="P126" i="4"/>
  <c r="P125" i="4"/>
  <c r="AU98" i="1" s="1"/>
  <c r="R135" i="2"/>
  <c r="R134" i="2" s="1"/>
  <c r="R133" i="2" s="1"/>
  <c r="P133" i="6"/>
  <c r="P132" i="6"/>
  <c r="P131" i="6" s="1"/>
  <c r="AU100" i="1" s="1"/>
  <c r="T266" i="2"/>
  <c r="P266" i="2"/>
  <c r="P134" i="2"/>
  <c r="P133" i="2"/>
  <c r="AU95" i="1" s="1"/>
  <c r="BK266" i="2"/>
  <c r="J266" i="2" s="1"/>
  <c r="J106" i="2" s="1"/>
  <c r="BK130" i="3"/>
  <c r="BK129" i="3" s="1"/>
  <c r="BK128" i="3" s="1"/>
  <c r="J128" i="3" s="1"/>
  <c r="J30" i="3" s="1"/>
  <c r="AG97" i="1" s="1"/>
  <c r="BK226" i="4"/>
  <c r="J226" i="4"/>
  <c r="J104" i="4"/>
  <c r="BK150" i="5"/>
  <c r="J150" i="5" s="1"/>
  <c r="J101" i="5" s="1"/>
  <c r="BK191" i="3"/>
  <c r="J191" i="3"/>
  <c r="J107" i="3"/>
  <c r="BK233" i="6"/>
  <c r="J233" i="6" s="1"/>
  <c r="J106" i="6" s="1"/>
  <c r="BK177" i="3"/>
  <c r="J177" i="3"/>
  <c r="J103" i="3"/>
  <c r="BK128" i="8"/>
  <c r="J128" i="8" s="1"/>
  <c r="J98" i="8" s="1"/>
  <c r="BK117" i="9"/>
  <c r="J117" i="9" s="1"/>
  <c r="J96" i="9" s="1"/>
  <c r="BK119" i="7"/>
  <c r="J119" i="7" s="1"/>
  <c r="J96" i="7" s="1"/>
  <c r="J135" i="2"/>
  <c r="J98" i="2" s="1"/>
  <c r="F33" i="2"/>
  <c r="AZ95" i="1" s="1"/>
  <c r="J33" i="8"/>
  <c r="AV102" i="1" s="1"/>
  <c r="AT102" i="1" s="1"/>
  <c r="BA94" i="1"/>
  <c r="AW94" i="1" s="1"/>
  <c r="AK33" i="1" s="1"/>
  <c r="J33" i="4"/>
  <c r="AV98" i="1" s="1"/>
  <c r="AT98" i="1" s="1"/>
  <c r="J33" i="6"/>
  <c r="AV100" i="1" s="1"/>
  <c r="AT100" i="1" s="1"/>
  <c r="F33" i="3"/>
  <c r="AZ97" i="1" s="1"/>
  <c r="F33" i="6"/>
  <c r="AZ100" i="1" s="1"/>
  <c r="BC94" i="1"/>
  <c r="AY94" i="1" s="1"/>
  <c r="J33" i="2"/>
  <c r="AV95" i="1" s="1"/>
  <c r="AT95" i="1" s="1"/>
  <c r="F33" i="8"/>
  <c r="AZ102" i="1"/>
  <c r="J33" i="3"/>
  <c r="AV97" i="1" s="1"/>
  <c r="AT97" i="1" s="1"/>
  <c r="J33" i="5"/>
  <c r="AV99" i="1" s="1"/>
  <c r="AT99" i="1" s="1"/>
  <c r="J33" i="7"/>
  <c r="AV101" i="1" s="1"/>
  <c r="AT101" i="1" s="1"/>
  <c r="J33" i="9"/>
  <c r="AV103" i="1" s="1"/>
  <c r="AT103" i="1" s="1"/>
  <c r="BB94" i="1"/>
  <c r="AX94" i="1" s="1"/>
  <c r="F33" i="4"/>
  <c r="AZ98" i="1" s="1"/>
  <c r="F33" i="5"/>
  <c r="AZ99" i="1" s="1"/>
  <c r="F33" i="7"/>
  <c r="AZ101" i="1" s="1"/>
  <c r="BD94" i="1"/>
  <c r="W36" i="1" s="1"/>
  <c r="F33" i="9"/>
  <c r="AZ103" i="1" s="1"/>
  <c r="BK126" i="4" l="1"/>
  <c r="J126" i="4" s="1"/>
  <c r="J97" i="4" s="1"/>
  <c r="T134" i="2"/>
  <c r="T133" i="2"/>
  <c r="BK125" i="5"/>
  <c r="BK124" i="5" s="1"/>
  <c r="J124" i="5" s="1"/>
  <c r="J30" i="5" s="1"/>
  <c r="AG99" i="1" s="1"/>
  <c r="BK134" i="2"/>
  <c r="J134" i="2" s="1"/>
  <c r="J97" i="2" s="1"/>
  <c r="J129" i="3"/>
  <c r="J97" i="3" s="1"/>
  <c r="BK132" i="6"/>
  <c r="J132" i="6" s="1"/>
  <c r="J97" i="6" s="1"/>
  <c r="J96" i="3"/>
  <c r="BK127" i="8"/>
  <c r="BK126" i="8" s="1"/>
  <c r="J126" i="8" s="1"/>
  <c r="J96" i="8" s="1"/>
  <c r="J130" i="3"/>
  <c r="J98" i="3" s="1"/>
  <c r="J39" i="3"/>
  <c r="AN97" i="1"/>
  <c r="AU94" i="1"/>
  <c r="J30" i="9"/>
  <c r="AG103" i="1" s="1"/>
  <c r="J30" i="7"/>
  <c r="AG101" i="1" s="1"/>
  <c r="AN101" i="1" s="1"/>
  <c r="W33" i="1"/>
  <c r="AZ94" i="1"/>
  <c r="AV94" i="1" s="1"/>
  <c r="AT94" i="1" s="1"/>
  <c r="W34" i="1"/>
  <c r="W35" i="1"/>
  <c r="BK125" i="4" l="1"/>
  <c r="J125" i="4" s="1"/>
  <c r="J96" i="4" s="1"/>
  <c r="J39" i="9"/>
  <c r="J39" i="5"/>
  <c r="J127" i="8"/>
  <c r="J97" i="8" s="1"/>
  <c r="BK131" i="6"/>
  <c r="J131" i="6" s="1"/>
  <c r="J96" i="6" s="1"/>
  <c r="J96" i="5"/>
  <c r="J125" i="5"/>
  <c r="J97" i="5" s="1"/>
  <c r="BK133" i="2"/>
  <c r="J133" i="2" s="1"/>
  <c r="J96" i="2" s="1"/>
  <c r="J39" i="7"/>
  <c r="AN99" i="1"/>
  <c r="AN103" i="1"/>
  <c r="J30" i="8"/>
  <c r="AG102" i="1" s="1"/>
  <c r="AN102" i="1" s="1"/>
  <c r="J30" i="4"/>
  <c r="AG98" i="1"/>
  <c r="AG96" i="1" s="1"/>
  <c r="AN96" i="1" s="1"/>
  <c r="AN98" i="1" l="1"/>
  <c r="J39" i="8"/>
  <c r="J39" i="4"/>
  <c r="J30" i="6"/>
  <c r="AG100" i="1" s="1"/>
  <c r="AN100" i="1" s="1"/>
  <c r="J30" i="2"/>
  <c r="AG95" i="1" s="1"/>
  <c r="AN95" i="1" s="1"/>
  <c r="AG94" i="1" l="1"/>
  <c r="AG109" i="1" s="1"/>
  <c r="AV109" i="1" s="1"/>
  <c r="BY109" i="1" s="1"/>
  <c r="J39" i="6"/>
  <c r="J39" i="2"/>
  <c r="AN94" i="1" l="1"/>
  <c r="CD109" i="1"/>
  <c r="AN109" i="1"/>
  <c r="AG107" i="1"/>
  <c r="CD107" i="1" s="1"/>
  <c r="AG106" i="1"/>
  <c r="AV106" i="1" s="1"/>
  <c r="BY106" i="1" s="1"/>
  <c r="AG108" i="1"/>
  <c r="AV108" i="1" s="1"/>
  <c r="BY108" i="1" s="1"/>
  <c r="AK26" i="1"/>
  <c r="CD106" i="1" l="1"/>
  <c r="CD108" i="1"/>
  <c r="AG105" i="1"/>
  <c r="AK27" i="1" s="1"/>
  <c r="AK29" i="1" s="1"/>
  <c r="AV107" i="1"/>
  <c r="BY107" i="1" s="1"/>
  <c r="AK32" i="1" s="1"/>
  <c r="AN108" i="1"/>
  <c r="AN106" i="1"/>
  <c r="W32" i="1" l="1"/>
  <c r="AK38" i="1"/>
  <c r="AG111" i="1"/>
  <c r="AN107" i="1"/>
  <c r="AN105" i="1" s="1"/>
  <c r="AN111" i="1" s="1"/>
</calcChain>
</file>

<file path=xl/sharedStrings.xml><?xml version="1.0" encoding="utf-8"?>
<sst xmlns="http://schemas.openxmlformats.org/spreadsheetml/2006/main" count="7666" uniqueCount="790">
  <si>
    <t>Export Komplet</t>
  </si>
  <si>
    <t/>
  </si>
  <si>
    <t>2.0</t>
  </si>
  <si>
    <t>ZAMOK</t>
  </si>
  <si>
    <t>False</t>
  </si>
  <si>
    <t>{972f177b-cf97-42f5-80dc-a7d2ec78251a}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</si>
  <si>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</si>
  <si>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</si>
  <si>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</si>
  <si>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</si>
  <si>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</si>
  <si>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</si>
  <si>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</si>
  <si>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</si>
  <si>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</si>
  <si>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</si>
  <si>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Otava, Strakonice - obnova Staré řeky</t>
  </si>
  <si>
    <t>KSO:</t>
  </si>
  <si>
    <t>833 2</t>
  </si>
  <si>
    <t>CC-CZ:</t>
  </si>
  <si>
    <t>Místo:</t>
  </si>
  <si>
    <t>Strakonice</t>
  </si>
  <si>
    <t>Datum:</t>
  </si>
  <si>
    <t>Zadavatel:</t>
  </si>
  <si>
    <t>IČ:</t>
  </si>
  <si>
    <t>Povodí Vltavy, s.p., Holečkova 3178/8, Praha 5</t>
  </si>
  <si>
    <t>DIČ:</t>
  </si>
  <si>
    <t>Uchazeč:</t>
  </si>
  <si>
    <t>Projektant:</t>
  </si>
  <si>
    <t>Ing Jan Kapsa, Jiráskovo nábř. 11, Č. Budějovice</t>
  </si>
  <si>
    <t>True</t>
  </si>
  <si>
    <t>Zpracovatel:</t>
  </si>
  <si>
    <t xml:space="preserve"> </t>
  </si>
  <si>
    <t>Poznámka:</t>
  </si>
  <si>
    <t>zadavatel zaktualizoval soupis prací k 8/2025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</si>
  <si>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</si>
  <si>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</si>
  <si>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</si>
  <si>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</si>
  <si>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</si>
  <si>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</si>
  <si>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</si>
  <si>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</si>
  <si>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</si>
  <si>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</si>
  <si>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</si>
  <si>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</si>
  <si>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</si>
  <si>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</si>
  <si>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</si>
  <si>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</si>
  <si>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</si>
  <si>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</si>
  <si>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</si>
  <si>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</si>
  <si>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</si>
  <si>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</si>
  <si>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</si>
  <si>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</si>
  <si>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</si>
  <si>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</si>
  <si>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</si>
  <si>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</si>
  <si>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</si>
  <si>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</si>
  <si>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</si>
  <si>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</si>
  <si>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</si>
  <si>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</si>
  <si>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</si>
  <si>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</si>
  <si>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</si>
  <si>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</si>
  <si>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</si>
  <si>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</si>
  <si>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</si>
  <si>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</si>
  <si>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</si>
  <si>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</si>
  <si>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</si>
  <si>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</si>
  <si>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</si>
  <si>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01 - Obnova nátoku</t>
  </si>
  <si>
    <t>STA</t>
  </si>
  <si>
    <t>1</t>
  </si>
  <si>
    <t>{36acbc3b-475c-47f8-8c1d-d783598c6974}</t>
  </si>
  <si>
    <t>2</t>
  </si>
  <si>
    <t>SO 02.1 - Odtěžení sedimentu a náplavů</t>
  </si>
  <si>
    <t>{9251cf19-cfb7-451b-b2af-083b0c89d3a8}</t>
  </si>
  <si>
    <t>SO 02.2 -Staveništní komunikace trvale ponechaná</t>
  </si>
  <si>
    <t>{8c50fa7c-cb0e-4441-a51a-a97e06d1f919}</t>
  </si>
  <si>
    <t>SO 02.3 - Provizorní konstrukce a komunikace - ZOV</t>
  </si>
  <si>
    <t>{e9e05079-3756-4a27-b742-4c07859c0d99}</t>
  </si>
  <si>
    <t>SO 03 - Přeložka odlehčovačů</t>
  </si>
  <si>
    <t>{ed89eae0-84ee-4f21-a062-770afe8c129e}</t>
  </si>
  <si>
    <t>SO 04 - Přeložka kabelu NN</t>
  </si>
  <si>
    <t>{9c3169a8-d816-42e2-b6f2-672ec5b5ac5a}</t>
  </si>
  <si>
    <t>SO 05 - Přeložka potrubí</t>
  </si>
  <si>
    <t>{2d29d4b9-75cf-4bc0-b55b-71b2881618b5}</t>
  </si>
  <si>
    <t>Vedlejší rozpočtové náklady</t>
  </si>
  <si>
    <t>{8e74d28b-8f93-4265-9edd-8b6cefcc9c23}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</si>
  <si>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</si>
  <si>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</si>
  <si>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</si>
  <si>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</si>
  <si>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</si>
  <si>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</si>
  <si>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OSTATNENAKLADYVLASTNE</t>
  </si>
  <si>
    <t>Celkové náklady za stavbu 1) + 2)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</si>
  <si>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</si>
  <si>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</si>
  <si>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</si>
  <si>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</si>
  <si>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</si>
  <si>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</si>
  <si>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</si>
  <si>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</si>
  <si>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</si>
  <si>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</si>
  <si>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</si>
  <si>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17 - Zemní práce - konstrukce ze zemin</t>
  </si>
  <si>
    <t xml:space="preserve">      18 - Zemní práce - povrchové úpravy terénu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</si>
  <si>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</si>
  <si>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</si>
  <si>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</si>
  <si>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</si>
  <si>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  96 - Bourání konstrukcí</t>
  </si>
  <si>
    <t xml:space="preserve">      997 - Přesun sutě</t>
  </si>
  <si>
    <t xml:space="preserve">      998 - Přesun hmot</t>
  </si>
  <si>
    <t>PSV - Práce a dodávky PSV</t>
  </si>
  <si>
    <t xml:space="preserve">    767 - Konstrukce zámečnické</t>
  </si>
  <si>
    <t>OST - Ostatní</t>
  </si>
  <si>
    <t xml:space="preserve">    SUB - Subdodávky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</si>
  <si>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</si>
  <si>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</si>
  <si>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</si>
  <si>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</si>
  <si>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</si>
  <si>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</si>
  <si>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</si>
  <si>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</si>
  <si>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</si>
  <si>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</si>
  <si>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</si>
  <si>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</si>
  <si>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</si>
  <si>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</si>
  <si>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</si>
  <si>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</si>
  <si>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</si>
  <si>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</si>
  <si>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</si>
  <si>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</si>
  <si>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</si>
  <si>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</si>
  <si>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</si>
  <si>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4</t>
  </si>
  <si>
    <t>3</t>
  </si>
  <si>
    <t>-757513842</t>
  </si>
  <si>
    <t>112101101</t>
  </si>
  <si>
    <t>Odstranění stromů listnatých průměru kmene přes 100 do 300 mm</t>
  </si>
  <si>
    <t>kus</t>
  </si>
  <si>
    <t>-658733138</t>
  </si>
  <si>
    <t>VV</t>
  </si>
  <si>
    <t>"jasan"   2</t>
  </si>
  <si>
    <t>"vrba"   6</t>
  </si>
  <si>
    <t>Součet</t>
  </si>
  <si>
    <t>112101102</t>
  </si>
  <si>
    <t>Odstranění stromů listnatých průměru kmene přes 300 do 500 mm</t>
  </si>
  <si>
    <t>1130928984</t>
  </si>
  <si>
    <t>"vrba"   4</t>
  </si>
  <si>
    <t>"olše"   1</t>
  </si>
  <si>
    <t>112101103</t>
  </si>
  <si>
    <t>Odstranění stromů listnatých průměru kmene přes 500 do 700 mm</t>
  </si>
  <si>
    <t>138499506</t>
  </si>
  <si>
    <t>"vrba"   1</t>
  </si>
  <si>
    <t>5</t>
  </si>
  <si>
    <t>112251101</t>
  </si>
  <si>
    <t>Odstranění pařezů průměru přes 100 do 300 mm</t>
  </si>
  <si>
    <t>1352645752</t>
  </si>
  <si>
    <t>6</t>
  </si>
  <si>
    <t>112251102</t>
  </si>
  <si>
    <t>Odstranění pařezů průměru přes 300 do 500 mm</t>
  </si>
  <si>
    <t>1904591927</t>
  </si>
  <si>
    <t>7</t>
  </si>
  <si>
    <t>112251103</t>
  </si>
  <si>
    <t>Odstranění pařezů průměru přes 500 do 700 mm</t>
  </si>
  <si>
    <t>1743845358</t>
  </si>
  <si>
    <t>8</t>
  </si>
  <si>
    <t>111211231</t>
  </si>
  <si>
    <t>Snesení větví listnatých D do 30 cm v rovině nebo ve svahu do 1:3</t>
  </si>
  <si>
    <t>-1536887897</t>
  </si>
  <si>
    <t>9</t>
  </si>
  <si>
    <t>111211232</t>
  </si>
  <si>
    <t>Snesení větví listnatých D přes 30 cm v rovině nebo ve svahu do 1:3</t>
  </si>
  <si>
    <t>-301271241</t>
  </si>
  <si>
    <t>10</t>
  </si>
  <si>
    <t>460031121</t>
  </si>
  <si>
    <t>Štěpkování větví volně stojících stromů průměru kmene do 30 cm s odvozem</t>
  </si>
  <si>
    <t>-1556866101</t>
  </si>
  <si>
    <t>460031122</t>
  </si>
  <si>
    <t>Štěpkování větví volně stojících stromů průměru kmene přes 30 do 50 cm s odvozem</t>
  </si>
  <si>
    <t>1734550367</t>
  </si>
  <si>
    <t>460031123</t>
  </si>
  <si>
    <t>Štěpkování větví volně stojících stromů průměru kmene přes 50 do 70 cm s odvozem</t>
  </si>
  <si>
    <t>1515585399</t>
  </si>
  <si>
    <t>13</t>
  </si>
  <si>
    <t>R/1110001</t>
  </si>
  <si>
    <t>Veškeré čerpání či převedení vody za účelem odvodnění staveniště nebo jeho části</t>
  </si>
  <si>
    <t>kpl</t>
  </si>
  <si>
    <t>1733965516</t>
  </si>
  <si>
    <t>čerpání průsakových vod z výkopu</t>
  </si>
  <si>
    <t>Zemní práce - odkopávky a prokopávky</t>
  </si>
  <si>
    <t>14</t>
  </si>
  <si>
    <t>121151123</t>
  </si>
  <si>
    <t>Sejmutí ornice plochy přes 500 m2 tl vrstvy do 200 mm strojně</t>
  </si>
  <si>
    <t>398064571</t>
  </si>
  <si>
    <t>15</t>
  </si>
  <si>
    <t>124353102</t>
  </si>
  <si>
    <t>Vykopávky pro koryta vodotečí v hornině třídy těžitelnosti II skupiny 4 objem do 5000 m3 strojně</t>
  </si>
  <si>
    <t>m3</t>
  </si>
  <si>
    <t>-1137206021</t>
  </si>
  <si>
    <t>"koryto nátoku - v. D.3"   3578,6</t>
  </si>
  <si>
    <t>16</t>
  </si>
  <si>
    <t>124453100</t>
  </si>
  <si>
    <t>Vykopávky pro koryta vodotečí v hornině třídy těžitelnosti II skupiny 5 objem do 100 m3 strojně</t>
  </si>
  <si>
    <t>-330224505</t>
  </si>
  <si>
    <t>"prohrábka koryta"   60,0</t>
  </si>
  <si>
    <t>17</t>
  </si>
  <si>
    <t>Zemní práce - konstrukce ze zemin</t>
  </si>
  <si>
    <t>171103201</t>
  </si>
  <si>
    <t>Uložení sypanin z horniny třídy těžitelnosti I a II skupiny 1 až 4 do hrází nádrží se zhutněním do 100 % PS</t>
  </si>
  <si>
    <t>-353532517</t>
  </si>
  <si>
    <t>hutnění 95% PS</t>
  </si>
  <si>
    <t>"přísyp - viz PF 21 materiálem z pohrábky"   40,6</t>
  </si>
  <si>
    <t>"vnitřní zásyp mezi gabiony - hosp. přejezd"   2,0*2,0*2,0</t>
  </si>
  <si>
    <t>18</t>
  </si>
  <si>
    <t>171151101</t>
  </si>
  <si>
    <t>Hutnění boků násypů pro jakýkoliv sklon a míru zhutnění svahu</t>
  </si>
  <si>
    <t>1703256896</t>
  </si>
  <si>
    <t>"břehy a dno koryta"   2400,0</t>
  </si>
  <si>
    <t>19</t>
  </si>
  <si>
    <t>174251201</t>
  </si>
  <si>
    <t>Zásyp jam po pařezech D pařezů do 300 mm strojně</t>
  </si>
  <si>
    <t>-661272004</t>
  </si>
  <si>
    <t>20</t>
  </si>
  <si>
    <t>174251202</t>
  </si>
  <si>
    <t>Zásyp jam po pařezech D pařezů přes 300 do 500 mm strojně</t>
  </si>
  <si>
    <t>-2094225171</t>
  </si>
  <si>
    <t>174251203</t>
  </si>
  <si>
    <t>Zásyp jam po pařezech D pařezů přes 500 do 700 mm strojně</t>
  </si>
  <si>
    <t>-1533901957</t>
  </si>
  <si>
    <t>22</t>
  </si>
  <si>
    <t>R/178990</t>
  </si>
  <si>
    <t>Likvidace přebytečného výkopku dle platné legislativy, vč. naložení a dopravy na místo likvidace a vč. veškerých nákladů s tím spojených</t>
  </si>
  <si>
    <t>1394714016</t>
  </si>
  <si>
    <t>"vykopávky"   3578,6</t>
  </si>
  <si>
    <t>"prohrábka"   60,0</t>
  </si>
  <si>
    <t>"odpočet násypu"   -40,6</t>
  </si>
  <si>
    <t>"odpočet zeminy využité v obj. SO 03"   -74,7</t>
  </si>
  <si>
    <t>Zemní práce - povrchové úpravy terénu</t>
  </si>
  <si>
    <t>23</t>
  </si>
  <si>
    <t>181351113</t>
  </si>
  <si>
    <t>Rozprostření ornice tl vrstvy do 200 mm pl přes 500 m2 v rovině nebo ve svahu do 1:5 strojně</t>
  </si>
  <si>
    <t>809649785</t>
  </si>
  <si>
    <t>24</t>
  </si>
  <si>
    <t>181951114</t>
  </si>
  <si>
    <t>Úprava pláně v hornině třídy těžitelnosti II skupiny 4 a 5 se zhutněním strojně</t>
  </si>
  <si>
    <t>-1648188251</t>
  </si>
  <si>
    <t>"břehy a dno potoka"   2400,0</t>
  </si>
  <si>
    <t>Svislé a kompletní konstrukce</t>
  </si>
  <si>
    <t>25</t>
  </si>
  <si>
    <t>321321116</t>
  </si>
  <si>
    <t>Konstrukce vodních staveb ze ŽB mrazuvzdorného tř. C 30/37</t>
  </si>
  <si>
    <t>448369954</t>
  </si>
  <si>
    <t>"deska propustku - v. D. 4"   10,54*4,0*0,15</t>
  </si>
  <si>
    <t>26</t>
  </si>
  <si>
    <t>321351010</t>
  </si>
  <si>
    <t>Bednění konstrukcí vodních staveb rovinné - zřízení</t>
  </si>
  <si>
    <t>-233668125</t>
  </si>
  <si>
    <t>"deska propustku - v. D. 4"   (10,54+4,0)*2*0,25</t>
  </si>
  <si>
    <t>27</t>
  </si>
  <si>
    <t>321352010</t>
  </si>
  <si>
    <t>Bednění konstrukcí vodních staveb rovinné - odstranění</t>
  </si>
  <si>
    <t>592590068</t>
  </si>
  <si>
    <t>28</t>
  </si>
  <si>
    <t>321368211</t>
  </si>
  <si>
    <t>Výztuž železobetonových konstrukcí vodních staveb ze svařovaných sítí</t>
  </si>
  <si>
    <t>t</t>
  </si>
  <si>
    <t>-622414163</t>
  </si>
  <si>
    <t>2x KARI síť 100/100/8 mm (7,99 kg/m2) - 30% na přesah</t>
  </si>
  <si>
    <t>"deska propustku - v. D. 4"   2*10,54*4,0*7,99*1,3*0,001</t>
  </si>
  <si>
    <t>29</t>
  </si>
  <si>
    <t>327215221</t>
  </si>
  <si>
    <t>Opěrná zeď z prefabrikovaných gabionů dvouzákrutová síť vyplněná kamenem</t>
  </si>
  <si>
    <t>-2040268962</t>
  </si>
  <si>
    <t>1,9*1,0*2,0*2</t>
  </si>
  <si>
    <t>Vodorovné konstrukce</t>
  </si>
  <si>
    <t>30</t>
  </si>
  <si>
    <t>452318510</t>
  </si>
  <si>
    <t>Zajišťovací práh z betonu prostého se zvýšenými nároky na prostředí</t>
  </si>
  <si>
    <t>-2007148032</t>
  </si>
  <si>
    <t>"betonový práh hrazení U 120 - v. D. 4"   2*4,8*(0,20+0,40)/2*0,40</t>
  </si>
  <si>
    <t>31</t>
  </si>
  <si>
    <t>465512127</t>
  </si>
  <si>
    <t>Dlažba z lomového kamene s vyplněním spár cementovou maltou tl 200 mm</t>
  </si>
  <si>
    <t>1372495910</t>
  </si>
  <si>
    <t>"hospodářský přejezd - v. D. 4"   2*4,0*2,885</t>
  </si>
  <si>
    <t>32</t>
  </si>
  <si>
    <t>452312162</t>
  </si>
  <si>
    <t>Sedlové lože z betonu prostého se zvýšenými nároky na prostředí tř. C 25/30 otevřený výkop</t>
  </si>
  <si>
    <t>-1384476698</t>
  </si>
  <si>
    <t>"hospodářský přejezd - podklad pod dlažbu"   2*4,0*2,885*0,15</t>
  </si>
  <si>
    <t>"hospodářský přejezd - podkladní beton pod žb desku"   10,54*4,0*0,10</t>
  </si>
  <si>
    <t>33</t>
  </si>
  <si>
    <t>451571112</t>
  </si>
  <si>
    <t>Lože pod dlažby ze štěrkopísku vrstva tl přes 100 do 150 mm</t>
  </si>
  <si>
    <t>-1279572413</t>
  </si>
  <si>
    <t>"pod rámy a pod gabiony - v. D. 4"   10,54*4</t>
  </si>
  <si>
    <t>34</t>
  </si>
  <si>
    <t>462511161</t>
  </si>
  <si>
    <t>Zához z lomového kamene tříděného hmotnost kamenů do 80 kg bez výplně</t>
  </si>
  <si>
    <t>-2077948587</t>
  </si>
  <si>
    <t>"hospodářský přejezd"   23,5*0,4*2</t>
  </si>
  <si>
    <t>35</t>
  </si>
  <si>
    <t>462511169</t>
  </si>
  <si>
    <t>Příplatek za urovnání líce záhozu z lomového kamene tříděného</t>
  </si>
  <si>
    <t>241557365</t>
  </si>
  <si>
    <t>"hospodářský přejezd"   23,5*2</t>
  </si>
  <si>
    <t>36</t>
  </si>
  <si>
    <t>463211142</t>
  </si>
  <si>
    <t>Rovnanina objemu do 3 m3 z lomového kamene tříděného hmotnosti přes 80 do 200 kg s urovnáním líce</t>
  </si>
  <si>
    <t>-1916378586</t>
  </si>
  <si>
    <t>"výhon - LB vtok"   110,0*0,7</t>
  </si>
  <si>
    <t>Komunikace pozemní</t>
  </si>
  <si>
    <t>37</t>
  </si>
  <si>
    <t>564871111</t>
  </si>
  <si>
    <t>Podklad ze štěrkodrtě ŠD plochy přes 100 m2 tl 250 mm</t>
  </si>
  <si>
    <t>2092066400</t>
  </si>
  <si>
    <t>štěrkodrť ŠD 0/63 mm</t>
  </si>
  <si>
    <t>"úsek cesty u hospodářského přejezdu"   (23,8+17,7)*4</t>
  </si>
  <si>
    <t>Ostatní konstrukce a práce, bourání</t>
  </si>
  <si>
    <t>38</t>
  </si>
  <si>
    <t>919726123</t>
  </si>
  <si>
    <t>Geotextilie pro ochranu, separaci a filtraci netkaná měrná hm přes 300 do 500 g/m2</t>
  </si>
  <si>
    <t>984215985</t>
  </si>
  <si>
    <t>viz v. č. D4 - styk mezi gabiony a vnitřním zásypem</t>
  </si>
  <si>
    <t>4*2,5</t>
  </si>
  <si>
    <t>96</t>
  </si>
  <si>
    <t>Bourání konstrukcí</t>
  </si>
  <si>
    <t>39</t>
  </si>
  <si>
    <t>966005111</t>
  </si>
  <si>
    <t>Rozebrání a odstranění zábradlí se sloupky osazenými do betonu</t>
  </si>
  <si>
    <t>m</t>
  </si>
  <si>
    <t>176752827</t>
  </si>
  <si>
    <t>5,5+11,0</t>
  </si>
  <si>
    <t>40</t>
  </si>
  <si>
    <t>966008311</t>
  </si>
  <si>
    <t>Bourání čela trubního propustku z betonu železového nebo prostého</t>
  </si>
  <si>
    <t>-1033438823</t>
  </si>
  <si>
    <t>"od ČOV"   0,75*24,0</t>
  </si>
  <si>
    <t>"od odlehčovače"   0,75*10,0</t>
  </si>
  <si>
    <t>41</t>
  </si>
  <si>
    <t>820611811</t>
  </si>
  <si>
    <t>Bourání stávajícího potrubí ze ŽB DN přes 1650 do 2200</t>
  </si>
  <si>
    <t>-998354568</t>
  </si>
  <si>
    <t>"stávající potrubí DN 1750"   36,0</t>
  </si>
  <si>
    <t>42</t>
  </si>
  <si>
    <t>R/871411899</t>
  </si>
  <si>
    <t>Bourání stávajícího potrubí sklolaminátového DN 2000</t>
  </si>
  <si>
    <t>-280966630</t>
  </si>
  <si>
    <t>997</t>
  </si>
  <si>
    <t>Přesun sutě</t>
  </si>
  <si>
    <t>43</t>
  </si>
  <si>
    <t>R/997722</t>
  </si>
  <si>
    <t>Likvidace suti a vybouraných hmot dle platné legislativy, vč. naložení a dopravy na místo likvidace a vč. veškerých nákladů s tím spojených - beton a kamenivo</t>
  </si>
  <si>
    <t>57061153</t>
  </si>
  <si>
    <t>"čela vtoků"   61,20</t>
  </si>
  <si>
    <t>"betonové potrubí"   108,0</t>
  </si>
  <si>
    <t>44</t>
  </si>
  <si>
    <t>R/997723</t>
  </si>
  <si>
    <t>Likvidace suti a vybouraných hmot dle platné legislativy, vč. naložení a dopravy na místo likvidace a vč. veškerých nákladů s tím spojených - sklolaminát</t>
  </si>
  <si>
    <t>1572786516</t>
  </si>
  <si>
    <t>"potrubí"   21,888</t>
  </si>
  <si>
    <t>998</t>
  </si>
  <si>
    <t>Přesun hmot</t>
  </si>
  <si>
    <t>45</t>
  </si>
  <si>
    <t>998332011</t>
  </si>
  <si>
    <t>Přesun hmot pro úpravy vodních toků a kanály</t>
  </si>
  <si>
    <t>-265997918</t>
  </si>
  <si>
    <t>PSV</t>
  </si>
  <si>
    <t>Práce a dodávky PSV</t>
  </si>
  <si>
    <t>767</t>
  </si>
  <si>
    <t>Konstrukce zámečnické</t>
  </si>
  <si>
    <t>46</t>
  </si>
  <si>
    <t>767991005</t>
  </si>
  <si>
    <t>Montáž pomocné nebo nosné konstrukce z ocelových profilů o hmotnosti přes 10 kg/m</t>
  </si>
  <si>
    <t>896905565</t>
  </si>
  <si>
    <t>"drážky hrazení U 120"   4,8+4*0,9</t>
  </si>
  <si>
    <t>47</t>
  </si>
  <si>
    <t>M</t>
  </si>
  <si>
    <t>13010818</t>
  </si>
  <si>
    <t>ocel profilová jakost S235JR (11 375) průřez U (UPN) 120</t>
  </si>
  <si>
    <t>25406795</t>
  </si>
  <si>
    <t>8% na prořez</t>
  </si>
  <si>
    <t>"drážky hrazení U 120 - 13,4 kg/m´"   (4,8+4*0,9)*13,4*1,08*0,001</t>
  </si>
  <si>
    <t>48</t>
  </si>
  <si>
    <t>998767101</t>
  </si>
  <si>
    <t>Přesun hmot tonážní pro zámečnické konstrukce v objektech v do 6 m</t>
  </si>
  <si>
    <t>1778199891</t>
  </si>
  <si>
    <t>OST</t>
  </si>
  <si>
    <t>Ostatní</t>
  </si>
  <si>
    <t>SUB</t>
  </si>
  <si>
    <t>Subdodávky</t>
  </si>
  <si>
    <t>49</t>
  </si>
  <si>
    <t>R/111000</t>
  </si>
  <si>
    <t>Dodávka  polorámové typové prefabrikáty pro propustky 2400 x 1090 mm, beton min. tř. 30/37 XF4</t>
  </si>
  <si>
    <t>-290042624</t>
  </si>
  <si>
    <t>4,0*2</t>
  </si>
  <si>
    <t>50</t>
  </si>
  <si>
    <t>R/111001</t>
  </si>
  <si>
    <t>Doprava + osazení polorámové typové prefabrikáty pro propustky 2400 x 1090 mm, beton min. tř. 30/37 XF4</t>
  </si>
  <si>
    <t>2106693284</t>
  </si>
  <si>
    <t xml:space="preserve">      11 - Přípravné a přidružené zemní práce</t>
  </si>
  <si>
    <t xml:space="preserve">      16 - Přemístění výkopku</t>
  </si>
  <si>
    <t xml:space="preserve">      17 - Konstrukce ze zemin</t>
  </si>
  <si>
    <t xml:space="preserve">    8 - Trubní vedení</t>
  </si>
  <si>
    <t xml:space="preserve">      997 - Doprava suti a vybouraných hmot</t>
  </si>
  <si>
    <t>124253102</t>
  </si>
  <si>
    <t>Vykopávky pro koryta vodotečí v hornině třídy těžitelnosti I skupiny 3 objem do 5000 m3 strojně</t>
  </si>
  <si>
    <t>"vyhrazená změna závazku"</t>
  </si>
  <si>
    <t>"odtěžení násypu u lávky"   1031,0</t>
  </si>
  <si>
    <t>127451113</t>
  </si>
  <si>
    <t>Vykopávky pod vodou v hornině třídy těžitelnosti II  tl vrstvy přes 0,5 m objem přes 5000 m3 strojně</t>
  </si>
  <si>
    <t>266756108</t>
  </si>
  <si>
    <t>6778,4*0,30   "30% bahna</t>
  </si>
  <si>
    <t>6778,4*0,7   "70% bahna - bahnitý sediment</t>
  </si>
  <si>
    <t>viz v. č. D.5.</t>
  </si>
  <si>
    <t>3268,2   "ostatní materiál - říční náplavy</t>
  </si>
  <si>
    <t>-1031,0   "odpočet násyp u lávky"</t>
  </si>
  <si>
    <t>Přípravné a přidružené zemní práce</t>
  </si>
  <si>
    <t>R/1110002</t>
  </si>
  <si>
    <t>Odstranění stromů padlých do koryta bránících těžbě</t>
  </si>
  <si>
    <t>1120386686</t>
  </si>
  <si>
    <t>vč. rozřezání (z důvodu manipulace), vč. přesunu a likvidace</t>
  </si>
  <si>
    <t>předpoklad cca 15 ks stromů do D 0,9 m</t>
  </si>
  <si>
    <t>Přemístění výkopku</t>
  </si>
  <si>
    <t>162351103</t>
  </si>
  <si>
    <t>Vodorovné přemístění přes 50 do 500 m výkopku/sypaniny z horniny třídy těžitelnosti I skupiny 1 až 3</t>
  </si>
  <si>
    <t>603324567</t>
  </si>
  <si>
    <t>na mezideponii</t>
  </si>
  <si>
    <t>"zvodnělé bahno (+25% vody)"   6778,4*0,7*1,25</t>
  </si>
  <si>
    <t>"zvodnělý říční náplav (+15% vody)"   2237,2*1,15</t>
  </si>
  <si>
    <t>"odtěžený násyp u lávky"   1031,0</t>
  </si>
  <si>
    <t>167151111</t>
  </si>
  <si>
    <t>Nakládání výkopku z hornin třídy těžitelnosti I skupiny 1 až 3 přes 100 m3</t>
  </si>
  <si>
    <t>1827463701</t>
  </si>
  <si>
    <t>171251201</t>
  </si>
  <si>
    <t>Uložení sypaniny na meziskládku k odsáknutí</t>
  </si>
  <si>
    <t>194767827</t>
  </si>
  <si>
    <t>9534,80</t>
  </si>
  <si>
    <t>Konstrukce ze zemin</t>
  </si>
  <si>
    <t>496524452</t>
  </si>
  <si>
    <t>1031,0   "odtěžený násyp u lávky</t>
  </si>
  <si>
    <t>R/178994</t>
  </si>
  <si>
    <t>Likvidace odtěženého materiálu dle platné legislativy, vč. naložení a dopravy na místo likvidace a vč. veškerých nákladů s tím spojených</t>
  </si>
  <si>
    <t>-1977931708</t>
  </si>
  <si>
    <t>9015,6   "odsáknutý sediment</t>
  </si>
  <si>
    <t>Trubní vedení</t>
  </si>
  <si>
    <t>871351811</t>
  </si>
  <si>
    <t>Bourání stávajícího potrubí z polyetylenu D přes 140 do 225 mm</t>
  </si>
  <si>
    <t>129951121</t>
  </si>
  <si>
    <t>Bourání zdiva z betonu prostého neprokládaného v odkopávkách nebo prokopávkách strojně</t>
  </si>
  <si>
    <t>-173179588</t>
  </si>
  <si>
    <t>"opěra + mostovka lávky"   35,0</t>
  </si>
  <si>
    <t>Doprava suti a vybouraných hmot</t>
  </si>
  <si>
    <t>R/997724</t>
  </si>
  <si>
    <t>Likvidace suti a vybouraných hmot dle platné legislativy, vč. naložení a dopravy na místo likvidace a vč. veškerých nákladů s tím spojených - beton</t>
  </si>
  <si>
    <t>106886264</t>
  </si>
  <si>
    <t>"opěry + mostovka lávky"   77,0</t>
  </si>
  <si>
    <t>R/997726</t>
  </si>
  <si>
    <t>Likvidace suti a vybouraných hmot dle platné legislativy, vč. naložení a dopravy na místo likvidace a vč. veškerých nákladů s tím spojených -  PE potrubí</t>
  </si>
  <si>
    <t>1945560618</t>
  </si>
  <si>
    <t>"potrubí"   0,578</t>
  </si>
  <si>
    <t>767161812</t>
  </si>
  <si>
    <t>Demontáž zábradlí rovného + konzolí o hmotnosti 1 m přes 20 kg do suti</t>
  </si>
  <si>
    <t xml:space="preserve">      12 - Odkopávky a prokopávky</t>
  </si>
  <si>
    <t>"javor"   1</t>
  </si>
  <si>
    <t>"dub"   2+2</t>
  </si>
  <si>
    <t>"olše"   7+9</t>
  </si>
  <si>
    <t>112101104</t>
  </si>
  <si>
    <t>Odstranění stromů listnatých průměru kmene přes 700 do 900 mm</t>
  </si>
  <si>
    <t>kácení stromů</t>
  </si>
  <si>
    <t>"vrba"   3</t>
  </si>
  <si>
    <t>112251104</t>
  </si>
  <si>
    <t>Odstranění pařezů průměru přes 700 do 900 mm</t>
  </si>
  <si>
    <t>Odkopávky a prokopávky</t>
  </si>
  <si>
    <t>122251105</t>
  </si>
  <si>
    <t>Odkopávky a prokopávky nezapažené v hornině třídy těžitelnosti I skupiny 3 objem do 1000 m3 strojně</t>
  </si>
  <si>
    <t>"viz tabulka v. D.6"   845,5</t>
  </si>
  <si>
    <t>hutnění 100% PS</t>
  </si>
  <si>
    <t>"viz tabulka v. D.6"   301,2</t>
  </si>
  <si>
    <t>"odkopávky"   845,50</t>
  </si>
  <si>
    <t>"odpočet násypu"   -301,20</t>
  </si>
  <si>
    <t>podklad z lomového kamene do 80 kg</t>
  </si>
  <si>
    <t>"PF 12"   39,9*2,9</t>
  </si>
  <si>
    <t>"PF 13"   40,8*3,6</t>
  </si>
  <si>
    <t>"zhutnění povrchu záhozu"   (39,9+40,8)*5,0</t>
  </si>
  <si>
    <t>464511122</t>
  </si>
  <si>
    <t>Pohoz z kamene záhozového hmotnosti do 80 kg z terénu, vč. urovnání</t>
  </si>
  <si>
    <t>kamenný pohoz do 80 kg</t>
  </si>
  <si>
    <t>"PF 12"   39,9*1,1</t>
  </si>
  <si>
    <t>"PF 13"   40,8*1,1</t>
  </si>
  <si>
    <t>"PF 14"   29,8*0,9</t>
  </si>
  <si>
    <t>"staveništní komunikace - ponechaná"    526,5*3,5</t>
  </si>
  <si>
    <t xml:space="preserve">      91 - Doplňující konstrukce a práce pozemních komunikací, letišť a ploch</t>
  </si>
  <si>
    <t>111251102</t>
  </si>
  <si>
    <t>Odstranění křovin a stromů průměru kmene do 100 mm i s kořeny sklonu terénu do 1:5 z celkové plochy přes 100 do 500 m2 strojně</t>
  </si>
  <si>
    <t>"v místě vjezdů"   5*25,0</t>
  </si>
  <si>
    <t>122351104</t>
  </si>
  <si>
    <t>Odkopávky a prokopávky nezapažené v hornině třídy těžitelnosti II skupiny 4 objem do 500 m3 strojně</t>
  </si>
  <si>
    <t>"zřízení vjezdů"   5*40</t>
  </si>
  <si>
    <t>171151103</t>
  </si>
  <si>
    <t>Uložení sypaniny z hornin soudržných do násypů zhutněných strojně</t>
  </si>
  <si>
    <t>"odstranění vjezdů"   200,0</t>
  </si>
  <si>
    <t>171251101</t>
  </si>
  <si>
    <t>Uložení sypaniny do násypů nezhutněných strojně</t>
  </si>
  <si>
    <t>"hrázky pro odvodnění na mezideponiích"   (120+100)*2,5</t>
  </si>
  <si>
    <t>R/178989</t>
  </si>
  <si>
    <t>Likvidace geotextilie dle platné legislativy, vč. naložení a dopravy na místo likvidace a vč. veškerých nákladů s tím spojených</t>
  </si>
  <si>
    <t>"geotestilie"   3,786</t>
  </si>
  <si>
    <t>R/178997</t>
  </si>
  <si>
    <t>Likvidace suti dle platné legislativy, vč. naložení a dopravy na místo likvidace a vč. veškerých nákladů s tím spojených</t>
  </si>
  <si>
    <t>"štěrkodrť "  856,0*0,20</t>
  </si>
  <si>
    <t>564861111</t>
  </si>
  <si>
    <t>Podklad ze štěrkodrtě ŠD plochy přes 100 m2 tl 200 mm</t>
  </si>
  <si>
    <t>"provizorní komunikace + točna"   252,0*3,0+100,0</t>
  </si>
  <si>
    <t>91</t>
  </si>
  <si>
    <t>Doplňující konstrukce a práce pozemních komunikací, letišť a ploch</t>
  </si>
  <si>
    <t>919726121</t>
  </si>
  <si>
    <t>Geotextilie pro ochranu, separaci a filtraci netkaná měrná hm do 200 g/m2</t>
  </si>
  <si>
    <t>"provizorní komunikace + točna"   252,0*3,5+50,0</t>
  </si>
  <si>
    <t>"na mezideponiích sedimentu"   3800,0</t>
  </si>
  <si>
    <t>113107222</t>
  </si>
  <si>
    <t>Odstranění podkladu z kameniva drceného tl přes 100 do 200 mm strojně pl přes 200 m2</t>
  </si>
  <si>
    <t>113311121</t>
  </si>
  <si>
    <t>Odstranění geotextilií</t>
  </si>
  <si>
    <t>"dub"   1</t>
  </si>
  <si>
    <t>Veškeré čerpání a převedení vody za účelem odvodnění staveniště nebo jeho části</t>
  </si>
  <si>
    <t>- čerpání vody ze základové spáry</t>
  </si>
  <si>
    <t>- převedení vody potrubím 2x DN 400, dl. 34,0 m, vč. provizorních hrázek (viz v. č. C.4.1)</t>
  </si>
  <si>
    <t>"koryto nového odlehčovače"   1250,0</t>
  </si>
  <si>
    <t>"viz v. č. D. 10"   1653,3</t>
  </si>
  <si>
    <t>"materiál z vykopávek"   1653,3</t>
  </si>
  <si>
    <t>"materiál z obj. SO 01"   74,7</t>
  </si>
  <si>
    <t>"břehy nového odlehčovače"   980,0</t>
  </si>
  <si>
    <t>"zasypaná původní koryta"   1520,0</t>
  </si>
  <si>
    <t>181451121</t>
  </si>
  <si>
    <t>Založení lučního trávníku výsevem pl přes 1000 m2 v rovině a ve svahu do 1:5</t>
  </si>
  <si>
    <t>181411123</t>
  </si>
  <si>
    <t>Založení lučního trávníku výsevem pl do 1000 m2 ve svahu přes 1:2 do 1:1</t>
  </si>
  <si>
    <t>00572474</t>
  </si>
  <si>
    <t>osivo směs travní krajinná-svahová</t>
  </si>
  <si>
    <t>kg</t>
  </si>
  <si>
    <t>2500,0*0,03</t>
  </si>
  <si>
    <t>185803211</t>
  </si>
  <si>
    <t>Uválcování trávníku v rovině a svahu do 1:5</t>
  </si>
  <si>
    <t>"deska propustku - v. D. 11"   4,2*3,7*0,25</t>
  </si>
  <si>
    <t>"deska propustku - v. D. 11"   (3,7+4,2)*2*0,25</t>
  </si>
  <si>
    <t>"deska propustku - v. D. 11"   2*4,2*3,7*7,99*1,3*0,001</t>
  </si>
  <si>
    <t>348942131</t>
  </si>
  <si>
    <t>Zábradlí ocelové osazené do patek z betonu ze dvou vodorovných trubek</t>
  </si>
  <si>
    <t>2*9,41</t>
  </si>
  <si>
    <t>462511270</t>
  </si>
  <si>
    <t>Zához z lomového kamene bez proštěrkování z terénu hmotnost do 200 kg</t>
  </si>
  <si>
    <t>"ústí do Otavy"   37,5*1,15*0,6</t>
  </si>
  <si>
    <t>Dlažba z lomového kamene na sucho s vyplněním spár cementovou maltou tl 200 mm</t>
  </si>
  <si>
    <t>"u soutoku stok a pod propustkem"   100,6</t>
  </si>
  <si>
    <t>"od odlehčovače"   46,0*(1,6+1,0+1,6)</t>
  </si>
  <si>
    <t>"od ČOV"   8,4*(1,6+1,2+1,6)</t>
  </si>
  <si>
    <t>"pod mostkem"   56,9*(1,6+1,2+1,6)</t>
  </si>
  <si>
    <t>podklad pod dlažbu</t>
  </si>
  <si>
    <t>"u soutoku stok a pod propustkem"   100,6*0,10</t>
  </si>
  <si>
    <t>461541111</t>
  </si>
  <si>
    <t>Výplně vylehčených a děrovaných tvárnic štěrkem</t>
  </si>
  <si>
    <t>výplň vegetačních tvárnic</t>
  </si>
  <si>
    <t>564750101</t>
  </si>
  <si>
    <t>Podklad z kameniva hrubého drceného vel. 16-32 mm plochy do 100 m2 tl 150 mm</t>
  </si>
  <si>
    <t>52</t>
  </si>
  <si>
    <t>podklad pod rámové prefabrikáty</t>
  </si>
  <si>
    <t>3,9*7,37</t>
  </si>
  <si>
    <t>596411112</t>
  </si>
  <si>
    <t>Kladení dlažby z vegetačních tvárnic komunikací pro pěší tl 80 mm pl přes 50 do 100 m2</t>
  </si>
  <si>
    <t>54</t>
  </si>
  <si>
    <t>59246016</t>
  </si>
  <si>
    <t>dlažba plošná betonová vegetační 600x400x80mm</t>
  </si>
  <si>
    <t>56</t>
  </si>
  <si>
    <t>480,52*1,03 "Přepočtené koeficientem množství</t>
  </si>
  <si>
    <t>R/9690001</t>
  </si>
  <si>
    <t>Bourání betonových desek opevnění koryta</t>
  </si>
  <si>
    <t>58</t>
  </si>
  <si>
    <t>"koryto odlehčovače"   15,0*(1,6+1,0+1,6)</t>
  </si>
  <si>
    <t>"koryto od ČOV"   30,0*(1,6+1,2+1,6)</t>
  </si>
  <si>
    <t>60</t>
  </si>
  <si>
    <t>62</t>
  </si>
  <si>
    <t>Dodávka rámové typové prefabrikáty pro propustky 3000 x 2000 mm, beton min. tř. 30/37 XF3</t>
  </si>
  <si>
    <t>64</t>
  </si>
  <si>
    <t>Dodávka rámové typové prefabrikáty pro propustky - křídlo, beton min. tř. 30/37 XF3</t>
  </si>
  <si>
    <t>66</t>
  </si>
  <si>
    <t>R/111001.2</t>
  </si>
  <si>
    <t>Doprava + osazení rámové typové prefabrikáty pro propustky 3000 x 2000 mm, beton min. tř. 30/37 XF4</t>
  </si>
  <si>
    <t>68</t>
  </si>
  <si>
    <t>M - Práce a dodávky M</t>
  </si>
  <si>
    <t xml:space="preserve">    21-M - Elektromontáže</t>
  </si>
  <si>
    <t xml:space="preserve">    46-M - Zemní práce při extr.mont.pracích</t>
  </si>
  <si>
    <t>Práce a dodávky M</t>
  </si>
  <si>
    <t>21-M</t>
  </si>
  <si>
    <t>Elektromontáže</t>
  </si>
  <si>
    <t>210801315</t>
  </si>
  <si>
    <t>Montáž vodiče Cu izolovaného plného nebo laněného s PVC pláštěm do 1 kV žíla 50 až 70 mm2 uloženého volně (např. CY, CHAH-V)</t>
  </si>
  <si>
    <t>34113124</t>
  </si>
  <si>
    <t>kabel silový jádro Al izolace PVC plášť PVC 0,6/1kV (1-AYKY) 4x50mm2</t>
  </si>
  <si>
    <t>256</t>
  </si>
  <si>
    <t>46-M</t>
  </si>
  <si>
    <t>Zemní práce při extr.mont.pracích</t>
  </si>
  <si>
    <t>460171442</t>
  </si>
  <si>
    <t>Hloubení kabelových nezapažených rýh strojně š 65 cm hl 80 cm v hornině tř I skupiny 3</t>
  </si>
  <si>
    <t>110,0*0,65*0,80</t>
  </si>
  <si>
    <t>460341111</t>
  </si>
  <si>
    <t>Vodorovné přemístění horniny jakékoliv třídy dopravními prostředky při elektromontážích do 50 m</t>
  </si>
  <si>
    <t>"celkem výkop"   57,20</t>
  </si>
  <si>
    <t>"odpočet kabelového lože z písku"   -110,0*0,65*0,20</t>
  </si>
  <si>
    <t>460371121</t>
  </si>
  <si>
    <t>Naložení výkopku při elektromontážích strojně z hornin třídy I skupiny 1 až 3</t>
  </si>
  <si>
    <t>460451462</t>
  </si>
  <si>
    <t>Zásyp kabelových rýh strojně se zhutněním š 65 cm hl 80 cm z horniny tř I skupiny 3</t>
  </si>
  <si>
    <t>460541112</t>
  </si>
  <si>
    <t>Úprava pláně při elektromontážích strojně v hornině třídy těžitelnosti I skupiny 1 až 3 se zhutněním</t>
  </si>
  <si>
    <t>110,0*0,65</t>
  </si>
  <si>
    <t>460581131</t>
  </si>
  <si>
    <t>Uvedení nezpevněného terénu do původního stavu v místě dočasného uložení výkopku s vyhrabáním, srovnáním a částečným dosetím trávy</t>
  </si>
  <si>
    <t>uvedení do původního stavu v š. 1,0 m</t>
  </si>
  <si>
    <t>110,0*1,0</t>
  </si>
  <si>
    <t>460661113</t>
  </si>
  <si>
    <t>Kabelové lože z písku pro kabely nn bez zakrytí š lože přes 50 do 65 cm</t>
  </si>
  <si>
    <t>tl. lože 200 mm</t>
  </si>
  <si>
    <t>"přeložka kabelu"   110,0</t>
  </si>
  <si>
    <t>460671113</t>
  </si>
  <si>
    <t>Výstražná fólie pro krytí kabelů šířky 34 cm</t>
  </si>
  <si>
    <t>460791114</t>
  </si>
  <si>
    <t>Montáž trubek ochranných plastových uložených volně do rýhy tuhých D přes 90 do 110 mm</t>
  </si>
  <si>
    <t>chránička kabelu</t>
  </si>
  <si>
    <t>"pod korytem odlehčovače"   5,0</t>
  </si>
  <si>
    <t>"pod nátokem do staré řeky"   15,0</t>
  </si>
  <si>
    <t>34571366</t>
  </si>
  <si>
    <t>trubka elektroinstalační HDPE tuhá dvouplášťová korugovaná D 100/120mm</t>
  </si>
  <si>
    <t>20*1,05 "Přepočtené koeficientem množství</t>
  </si>
  <si>
    <t>469981111</t>
  </si>
  <si>
    <t>Přesun hmot pro pomocné stavební práce při elektromotážích</t>
  </si>
  <si>
    <t xml:space="preserve">      13 - Zemní práce - hloubené vykopávky</t>
  </si>
  <si>
    <t xml:space="preserve">      15 - Zemní práce - zajištění výkopu, násypu a svahu</t>
  </si>
  <si>
    <t xml:space="preserve">    998 - Přesun hmot</t>
  </si>
  <si>
    <t>Zemní práce - hloubené vykopávky</t>
  </si>
  <si>
    <t>132151102</t>
  </si>
  <si>
    <t>Hloubení rýh nezapažených š do 800 mm v hornině třídy těžitelnosti I skupiny 1 a 2 objem do 50 m3 strojně</t>
  </si>
  <si>
    <t>rýhy pro potrubí</t>
  </si>
  <si>
    <t>1,74*0,60*(3,01+3,25)/2</t>
  </si>
  <si>
    <t>4,63*0,60*(3,25+1,39)/2</t>
  </si>
  <si>
    <t>9,49*0,60*(1,39+1,46)/2</t>
  </si>
  <si>
    <t>4,0*0,60*1,46</t>
  </si>
  <si>
    <t>2,38*0,60*(1,46+1,45)/2</t>
  </si>
  <si>
    <t>3,2*0,60*(1,45+1,4)/2</t>
  </si>
  <si>
    <t>2,08*0,60*(1,4+2,21)/2</t>
  </si>
  <si>
    <t>4,21*0,60*(2,21+1,56)/2</t>
  </si>
  <si>
    <t>3,86*0,60*(1,56+1,6)/2</t>
  </si>
  <si>
    <t>132251251</t>
  </si>
  <si>
    <t>Hloubení rýh nezapažených š do 2000 mm v hornině třídy těžitelnosti I skupiny 3 objem do 20 m3 strojně</t>
  </si>
  <si>
    <t>montážní jámy pro napojení</t>
  </si>
  <si>
    <t>2,0*2,0*3,01</t>
  </si>
  <si>
    <t>2,0*2,0*1,66</t>
  </si>
  <si>
    <t>Zemní práce - zajištění výkopu, násypu a svahu</t>
  </si>
  <si>
    <t>151101101</t>
  </si>
  <si>
    <t>Zřízení příložného pažení a rozepření stěn rýh hl do 2 m</t>
  </si>
  <si>
    <t>rýha pro potrubí</t>
  </si>
  <si>
    <t>9,49*2*(1,39+1,46)/2</t>
  </si>
  <si>
    <t>4,0*2*1,46</t>
  </si>
  <si>
    <t>2,38*2*(1,46+1,45)/2</t>
  </si>
  <si>
    <t>3,2*2*(1,45+1,4)/2</t>
  </si>
  <si>
    <t>2,08*2*(1,4+2,21)/2</t>
  </si>
  <si>
    <t>4,21*2*(2,21+1,56)/2</t>
  </si>
  <si>
    <t>3,86*2*(1,56+1,6)/2</t>
  </si>
  <si>
    <t>montážní jáma pro napojení</t>
  </si>
  <si>
    <t>(2,0+2,0)*2*1,66</t>
  </si>
  <si>
    <t>151101102</t>
  </si>
  <si>
    <t>Zřízení příložného pažení a rozepření stěn rýh hl přes 2 do 4 m</t>
  </si>
  <si>
    <t>1,74*2*(3,01+3,25)/2</t>
  </si>
  <si>
    <t>4,63*2*(3,25+1,39)/2</t>
  </si>
  <si>
    <t>(2,0+2,0)*2*3,01</t>
  </si>
  <si>
    <t>151101111</t>
  </si>
  <si>
    <t>Odstranění příložného pažení a rozepření stěn rýh hl do 2 m</t>
  </si>
  <si>
    <t>151101112</t>
  </si>
  <si>
    <t>Odstranění příložného pažení a rozepření stěn rýh hl přes 2 do 4 m</t>
  </si>
  <si>
    <t>174151101</t>
  </si>
  <si>
    <t>Zásyp jam, šachet rýh nebo kolem objektů sypaninou se zhutněním</t>
  </si>
  <si>
    <t>"celkem výkop"   36,819+18,68</t>
  </si>
  <si>
    <t>"odpočet lože pod potrubí"   -3,465</t>
  </si>
  <si>
    <t>"odpočet obetonování potrubí"   -2,341</t>
  </si>
  <si>
    <t>181951111</t>
  </si>
  <si>
    <t>Úprava pláně v hornině třídy těžitelnosti I skupiny 1 až 3 bez zhutnění strojně</t>
  </si>
  <si>
    <t>2*2,0*2,0</t>
  </si>
  <si>
    <t>451573111</t>
  </si>
  <si>
    <t>Lože pod potrubí otevřený výkop ze štěrkopísku</t>
  </si>
  <si>
    <t>tl. lože 150 mm</t>
  </si>
  <si>
    <t>38,5*0,60*0,15</t>
  </si>
  <si>
    <t>871321211</t>
  </si>
  <si>
    <t>Montáž potrubí z PE100 SDR 11 otevřený výkop svařovaných elektrotvarovkou D 160 x 14,6 mm</t>
  </si>
  <si>
    <t>28613553</t>
  </si>
  <si>
    <t>potrubí dvouvrstvé PE100 RC SDR11 160x14,6 dl 12m</t>
  </si>
  <si>
    <t>877321101</t>
  </si>
  <si>
    <t>Montáž elektrospojek na vodovodním potrubí z PE trub d 160</t>
  </si>
  <si>
    <t>28615978</t>
  </si>
  <si>
    <t>elektrospojka SDR11 PE 100 PN16 D 160mm</t>
  </si>
  <si>
    <t>899623151</t>
  </si>
  <si>
    <t>Obetonování potrubí nebo zdiva stok betonem prostým tř. C 16/20 v otevřeném výkopu</t>
  </si>
  <si>
    <t>38,5*(0,30+0,46)/2*0,16</t>
  </si>
  <si>
    <t>899722113</t>
  </si>
  <si>
    <t>Krytí potrubí z plastů výstražnou fólií z PVC 34cm</t>
  </si>
  <si>
    <t>998276101</t>
  </si>
  <si>
    <t>Přesun hmot pro trubní vedení z trub z plastických hmot otevřený výkop</t>
  </si>
  <si>
    <t>VRN - Vedlejší rozpočtové náklady</t>
  </si>
  <si>
    <t>VRN</t>
  </si>
  <si>
    <t>00001</t>
  </si>
  <si>
    <t>Zajištění vytyčení veškerých podzemních sítí a zařízení</t>
  </si>
  <si>
    <t>00002</t>
  </si>
  <si>
    <t>Zajištění veškerých geodetických prací souvisejících s realizací stavby</t>
  </si>
  <si>
    <t>00003</t>
  </si>
  <si>
    <t>Vypracování geodetického zaměření skutečného provedení stavby</t>
  </si>
  <si>
    <t>-slouží jako podklad pro dokumentaci skutečného provedení stavby</t>
  </si>
  <si>
    <t>-ve 3 vyhotoveních v listinné a 1 na CD nosiči v digitální formě předepsaného formátu</t>
  </si>
  <si>
    <t>00004</t>
  </si>
  <si>
    <t>Zpracování a předání realizační dokumentace objednateli</t>
  </si>
  <si>
    <t>3 paré + 1 v elektronické formě) objednateli</t>
  </si>
  <si>
    <t>00005</t>
  </si>
  <si>
    <t>Vypracování projektu skutečného provedení stavby</t>
  </si>
  <si>
    <t>00006</t>
  </si>
  <si>
    <t>Práce geologa na stavbě</t>
  </si>
  <si>
    <t>- kontrola základové spáry mostku a přejezdu</t>
  </si>
  <si>
    <t>00007</t>
  </si>
  <si>
    <t>Provedení pasportizace před započetím a po dokončení prací</t>
  </si>
  <si>
    <t>00008</t>
  </si>
  <si>
    <t>Zřízení, provoz a odstranění zařízení staveniště (ZS) včetně jeho připojení na sítě</t>
  </si>
  <si>
    <t>-zajištění ohlášení všech staveb ZS dle §104 odst. (2) zákona č. 183/2006 Sb.</t>
  </si>
  <si>
    <t xml:space="preserve"> -příprava a oplocení území pro objekty ZS</t>
  </si>
  <si>
    <t xml:space="preserve"> -vlastní vybudování objektů ZS včetně zajištění místnosti pro TDI</t>
  </si>
  <si>
    <t xml:space="preserve"> -zřízení přípojek energií k objektům ZS včetně měřicích odběrných míst</t>
  </si>
  <si>
    <t xml:space="preserve"> -náklady na vybavení objektů ZS</t>
  </si>
  <si>
    <t xml:space="preserve"> -náklady na energie spotřebované během realizace stavby</t>
  </si>
  <si>
    <t xml:space="preserve"> -náklady na údržbu, úklid a opravy v objektech ZS</t>
  </si>
  <si>
    <t xml:space="preserve"> -zajištění ostrahy stavby a staveniště po dobu realizace stavby</t>
  </si>
  <si>
    <t xml:space="preserve"> -zřízení dočasných komunikací, sjezdů a nájezdů</t>
  </si>
  <si>
    <t xml:space="preserve"> -zajištění ochrany zeleně v prostoru staveniště dle přísl. normy</t>
  </si>
  <si>
    <t xml:space="preserve"> -provedení takových opatření, aby nebyly překročeny limity prašnosti a hlučnosti dané vyhláškou</t>
  </si>
  <si>
    <t>-odstranění objektů ZS včetně přípojek energií a dočasných komunikací a jejich likvidace</t>
  </si>
  <si>
    <t>00009</t>
  </si>
  <si>
    <t>Fotodokumentace postupu výstavby</t>
  </si>
  <si>
    <t>000010</t>
  </si>
  <si>
    <t>Aktualizace plánu BOZP</t>
  </si>
  <si>
    <t>000011</t>
  </si>
  <si>
    <t>Provedení opatření vyplývajících z plánu BOZP</t>
  </si>
  <si>
    <t>000012</t>
  </si>
  <si>
    <t>Odběr vzorků a provedení chemických rozborů sedimentu dle platné legislativy</t>
  </si>
  <si>
    <t>32/2003</t>
  </si>
  <si>
    <t>32-1/2023</t>
  </si>
  <si>
    <t>32-2/2023</t>
  </si>
  <si>
    <t>SO 02 - Odtěžení sedimentu</t>
  </si>
  <si>
    <t>32-2.1/2023</t>
  </si>
  <si>
    <t>32-2.2/2023</t>
  </si>
  <si>
    <t>32-2.3/2023</t>
  </si>
  <si>
    <t>32-3/2023</t>
  </si>
  <si>
    <t>32-4/2023</t>
  </si>
  <si>
    <t>32-5/2023</t>
  </si>
  <si>
    <t>32-6/2023</t>
  </si>
  <si>
    <t>32-1/2023 - SO 01 - Obnova nátoku</t>
  </si>
  <si>
    <t>32-2.1-2023 - SO 02.1 - Odtěžení sedimentu a náplavů</t>
  </si>
  <si>
    <t>32-2.2/2023 - SO 02.2 -Staveništní komunikace trvale ponechaná</t>
  </si>
  <si>
    <t>32-2.3/2023 - SO 02.3 - Provizorní konstrukce a komunikace - ZOV</t>
  </si>
  <si>
    <t>32-3/2023 - SO 03 - Přeložka odlehčovačů</t>
  </si>
  <si>
    <t>32-4/2023 - SO 04 - Přeložka kabelu NN</t>
  </si>
  <si>
    <t>32-5/2023 - SO 05 - Přeložka potrubí</t>
  </si>
  <si>
    <t>32-6/2023 - Vedlejší rozpočtové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</si>
</sst>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b/>
      <sz val="11"/>
      <color rgb="FF003366"/>
      <name val="Arial CE"/>
      <family val="2"/>
      <charset val="238"/>
    </font>
    <font>
      <b/>
      <sz val="1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3" xfId="0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167" fontId="23" fillId="0" borderId="23" xfId="0" applyNumberFormat="1" applyFont="1" applyBorder="1" applyAlignment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23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0" fillId="0" borderId="0" xfId="0" applyFont="1" applyAlignment="1">
      <alignment vertical="center"/>
    </xf>
    <xf numFmtId="4" fontId="25" fillId="4" borderId="0" xfId="0" applyNumberFormat="1" applyFont="1" applyFill="1" applyAlignment="1">
      <alignment vertical="center"/>
    </xf>
    <xf numFmtId="0" fontId="28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0" fillId="0" borderId="0" xfId="0"/>
    <xf numFmtId="0" fontId="2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6" xfId="0" applyFont="1" applyFill="1" applyBorder="1" applyAlignment="1">
      <alignment horizontal="center" vertical="center"/>
    </xf>
    <xf numFmtId="0" fontId="4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2"/>
  <sheetViews>
    <sheetView showGridLines="0" tabSelected="1" workbookViewId="0"/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0.21875" hidden="1" customWidth="1"/>
    <col min="57" max="57" width="66.44140625" customWidth="1"/>
    <col min="71" max="91" width="9.332031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" customHeight="1" x14ac:dyDescent="0.2">
      <c r="AR2" s="211"/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6" t="s">
        <v>6</v>
      </c>
      <c r="BT2" s="16" t="s">
        <v>7</v>
      </c>
    </row>
    <row r="3" spans="1:74" ht="7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5" customHeight="1" x14ac:dyDescent="0.2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 x14ac:dyDescent="0.2">
      <c r="B5" s="19"/>
      <c r="D5" s="23" t="s">
        <v>13</v>
      </c>
      <c r="K5" s="229" t="s">
        <v>771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19"/>
      <c r="BE5" s="226" t="s">
        <v>14</v>
      </c>
      <c r="BS5" s="16" t="s">
        <v>6</v>
      </c>
    </row>
    <row r="6" spans="1:74" ht="37" customHeight="1" x14ac:dyDescent="0.2">
      <c r="B6" s="19"/>
      <c r="D6" s="25" t="s">
        <v>15</v>
      </c>
      <c r="K6" s="230" t="s">
        <v>16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19"/>
      <c r="BE6" s="227"/>
      <c r="BS6" s="16" t="s">
        <v>6</v>
      </c>
    </row>
    <row r="7" spans="1:74" ht="12" customHeight="1" x14ac:dyDescent="0.2">
      <c r="B7" s="19"/>
      <c r="D7" s="26" t="s">
        <v>17</v>
      </c>
      <c r="K7" s="24" t="s">
        <v>18</v>
      </c>
      <c r="AK7" s="26" t="s">
        <v>19</v>
      </c>
      <c r="AN7" s="24" t="s">
        <v>1</v>
      </c>
      <c r="AR7" s="19"/>
      <c r="BE7" s="227"/>
      <c r="BS7" s="16" t="s">
        <v>6</v>
      </c>
    </row>
    <row r="8" spans="1:74" ht="12" customHeight="1" x14ac:dyDescent="0.2">
      <c r="B8" s="19"/>
      <c r="D8" s="26" t="s">
        <v>20</v>
      </c>
      <c r="K8" s="24" t="s">
        <v>21</v>
      </c>
      <c r="AK8" s="26" t="s">
        <v>22</v>
      </c>
      <c r="AN8" s="27"/>
      <c r="AR8" s="19"/>
      <c r="BE8" s="227"/>
      <c r="BS8" s="16" t="s">
        <v>6</v>
      </c>
    </row>
    <row r="9" spans="1:74" ht="14.4" customHeight="1" x14ac:dyDescent="0.2">
      <c r="B9" s="19"/>
      <c r="AR9" s="19"/>
      <c r="BE9" s="227"/>
      <c r="BS9" s="16" t="s">
        <v>6</v>
      </c>
    </row>
    <row r="10" spans="1:74" ht="12" customHeight="1" x14ac:dyDescent="0.2">
      <c r="B10" s="19"/>
      <c r="D10" s="26" t="s">
        <v>23</v>
      </c>
      <c r="AK10" s="26" t="s">
        <v>24</v>
      </c>
      <c r="AN10" s="24" t="s">
        <v>1</v>
      </c>
      <c r="AR10" s="19"/>
      <c r="BE10" s="227"/>
      <c r="BS10" s="16" t="s">
        <v>6</v>
      </c>
    </row>
    <row r="11" spans="1:74" ht="18.5" customHeight="1" x14ac:dyDescent="0.2">
      <c r="B11" s="19"/>
      <c r="E11" s="24" t="s">
        <v>25</v>
      </c>
      <c r="AK11" s="26" t="s">
        <v>26</v>
      </c>
      <c r="AN11" s="24" t="s">
        <v>1</v>
      </c>
      <c r="AR11" s="19"/>
      <c r="BE11" s="227"/>
      <c r="BS11" s="16" t="s">
        <v>6</v>
      </c>
    </row>
    <row r="12" spans="1:74" ht="7" customHeight="1" x14ac:dyDescent="0.2">
      <c r="B12" s="19"/>
      <c r="AR12" s="19"/>
      <c r="BE12" s="227"/>
      <c r="BS12" s="16" t="s">
        <v>6</v>
      </c>
    </row>
    <row r="13" spans="1:74" ht="12" customHeight="1" x14ac:dyDescent="0.2">
      <c r="B13" s="19"/>
      <c r="D13" s="26" t="s">
        <v>27</v>
      </c>
      <c r="AK13" s="26" t="s">
        <v>24</v>
      </c>
      <c r="AN13" s="28"/>
      <c r="AR13" s="19"/>
      <c r="BE13" s="227"/>
      <c r="BS13" s="16" t="s">
        <v>6</v>
      </c>
    </row>
    <row r="14" spans="1:74" ht="12.5" x14ac:dyDescent="0.2">
      <c r="B14" s="19"/>
      <c r="E14" s="231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6" t="s">
        <v>26</v>
      </c>
      <c r="AN14" s="28"/>
      <c r="AR14" s="19"/>
      <c r="BE14" s="227"/>
      <c r="BS14" s="16" t="s">
        <v>6</v>
      </c>
    </row>
    <row r="15" spans="1:74" ht="7" customHeight="1" x14ac:dyDescent="0.2">
      <c r="B15" s="19"/>
      <c r="AR15" s="19"/>
      <c r="BE15" s="227"/>
      <c r="BS15" s="16" t="s">
        <v>4</v>
      </c>
    </row>
    <row r="16" spans="1:74" ht="12" customHeight="1" x14ac:dyDescent="0.2">
      <c r="B16" s="19"/>
      <c r="D16" s="26" t="s">
        <v>28</v>
      </c>
      <c r="AK16" s="26" t="s">
        <v>24</v>
      </c>
      <c r="AN16" s="24" t="s">
        <v>1</v>
      </c>
      <c r="AR16" s="19"/>
      <c r="BE16" s="227"/>
      <c r="BS16" s="16" t="s">
        <v>4</v>
      </c>
    </row>
    <row r="17" spans="2:71" ht="18.5" customHeight="1" x14ac:dyDescent="0.2">
      <c r="B17" s="19"/>
      <c r="E17" s="24" t="s">
        <v>29</v>
      </c>
      <c r="AK17" s="26" t="s">
        <v>26</v>
      </c>
      <c r="AN17" s="24" t="s">
        <v>1</v>
      </c>
      <c r="AR17" s="19"/>
      <c r="BE17" s="227"/>
      <c r="BS17" s="16" t="s">
        <v>30</v>
      </c>
    </row>
    <row r="18" spans="2:71" ht="7" customHeight="1" x14ac:dyDescent="0.2">
      <c r="B18" s="19"/>
      <c r="AR18" s="19"/>
      <c r="BE18" s="227"/>
      <c r="BS18" s="16" t="s">
        <v>6</v>
      </c>
    </row>
    <row r="19" spans="2:71" ht="12" customHeight="1" x14ac:dyDescent="0.2">
      <c r="B19" s="19"/>
      <c r="D19" s="26" t="s">
        <v>31</v>
      </c>
      <c r="AK19" s="26" t="s">
        <v>24</v>
      </c>
      <c r="AN19" s="24" t="s">
        <v>1</v>
      </c>
      <c r="AR19" s="19"/>
      <c r="BE19" s="227"/>
      <c r="BS19" s="16" t="s">
        <v>6</v>
      </c>
    </row>
    <row r="20" spans="2:71" ht="18.5" customHeight="1" x14ac:dyDescent="0.2">
      <c r="B20" s="19"/>
      <c r="E20" s="24" t="s">
        <v>32</v>
      </c>
      <c r="AK20" s="26" t="s">
        <v>26</v>
      </c>
      <c r="AN20" s="24" t="s">
        <v>1</v>
      </c>
      <c r="AR20" s="19"/>
      <c r="BE20" s="227"/>
      <c r="BS20" s="16" t="s">
        <v>30</v>
      </c>
    </row>
    <row r="21" spans="2:71" ht="7" customHeight="1" x14ac:dyDescent="0.2">
      <c r="B21" s="19"/>
      <c r="AR21" s="19"/>
      <c r="BE21" s="227"/>
    </row>
    <row r="22" spans="2:71" ht="12" customHeight="1" x14ac:dyDescent="0.2">
      <c r="B22" s="19"/>
      <c r="D22" s="26" t="s">
        <v>33</v>
      </c>
      <c r="AR22" s="19"/>
      <c r="BE22" s="227"/>
    </row>
    <row r="23" spans="2:71" ht="16.5" customHeight="1" x14ac:dyDescent="0.2">
      <c r="B23" s="19"/>
      <c r="E23" s="233" t="s">
        <v>34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R23" s="19"/>
      <c r="BE23" s="227"/>
    </row>
    <row r="24" spans="2:71" ht="7" customHeight="1" x14ac:dyDescent="0.2">
      <c r="B24" s="19"/>
      <c r="AR24" s="19"/>
      <c r="BE24" s="227"/>
    </row>
    <row r="25" spans="2:71" ht="7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27"/>
    </row>
    <row r="26" spans="2:71" ht="14.4" customHeight="1" x14ac:dyDescent="0.2">
      <c r="B26" s="19"/>
      <c r="D26" s="31" t="s">
        <v>35</v>
      </c>
      <c r="AK26" s="234">
        <f>ROUND(AG94,2)</f>
        <v>0</v>
      </c>
      <c r="AL26" s="211"/>
      <c r="AM26" s="211"/>
      <c r="AN26" s="211"/>
      <c r="AO26" s="211"/>
      <c r="AR26" s="19"/>
      <c r="BE26" s="227"/>
    </row>
    <row r="27" spans="2:71" ht="14.4" customHeight="1" x14ac:dyDescent="0.2">
      <c r="B27" s="19"/>
      <c r="D27" s="31" t="s">
        <v>36</v>
      </c>
      <c r="AK27" s="234">
        <f>ROUND(AG105, 2)</f>
        <v>0</v>
      </c>
      <c r="AL27" s="234"/>
      <c r="AM27" s="234"/>
      <c r="AN27" s="234"/>
      <c r="AO27" s="234"/>
      <c r="AR27" s="19"/>
      <c r="BE27" s="227"/>
    </row>
    <row r="28" spans="2:71" s="1" customFormat="1" ht="7" customHeight="1" x14ac:dyDescent="0.2">
      <c r="B28" s="32"/>
      <c r="AR28" s="32"/>
      <c r="BE28" s="227"/>
    </row>
    <row r="29" spans="2:71" s="1" customFormat="1" ht="25.9" customHeight="1" x14ac:dyDescent="0.2">
      <c r="B29" s="32"/>
      <c r="D29" s="33" t="s">
        <v>37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35">
        <f>ROUND(AK26 + AK27, 2)</f>
        <v>0</v>
      </c>
      <c r="AL29" s="236"/>
      <c r="AM29" s="236"/>
      <c r="AN29" s="236"/>
      <c r="AO29" s="236"/>
      <c r="AR29" s="32"/>
      <c r="BE29" s="227"/>
    </row>
    <row r="30" spans="2:71" s="1" customFormat="1" ht="7" customHeight="1" x14ac:dyDescent="0.2">
      <c r="B30" s="32"/>
      <c r="AR30" s="32"/>
      <c r="BE30" s="227"/>
    </row>
    <row r="31" spans="2:71" s="1" customFormat="1" ht="12.5" x14ac:dyDescent="0.2">
      <c r="B31" s="32"/>
      <c r="L31" s="237" t="s">
        <v>38</v>
      </c>
      <c r="M31" s="237"/>
      <c r="N31" s="237"/>
      <c r="O31" s="237"/>
      <c r="P31" s="237"/>
      <c r="W31" s="237" t="s">
        <v>39</v>
      </c>
      <c r="X31" s="237"/>
      <c r="Y31" s="237"/>
      <c r="Z31" s="237"/>
      <c r="AA31" s="237"/>
      <c r="AB31" s="237"/>
      <c r="AC31" s="237"/>
      <c r="AD31" s="237"/>
      <c r="AE31" s="237"/>
      <c r="AK31" s="237" t="s">
        <v>40</v>
      </c>
      <c r="AL31" s="237"/>
      <c r="AM31" s="237"/>
      <c r="AN31" s="237"/>
      <c r="AO31" s="237"/>
      <c r="AR31" s="32"/>
      <c r="BE31" s="227"/>
    </row>
    <row r="32" spans="2:71" s="2" customFormat="1" ht="14.4" customHeight="1" x14ac:dyDescent="0.2">
      <c r="B32" s="36"/>
      <c r="D32" s="26" t="s">
        <v>41</v>
      </c>
      <c r="F32" s="26" t="s">
        <v>42</v>
      </c>
      <c r="L32" s="221">
        <v>0.21</v>
      </c>
      <c r="M32" s="220"/>
      <c r="N32" s="220"/>
      <c r="O32" s="220"/>
      <c r="P32" s="220"/>
      <c r="W32" s="219">
        <f>ROUND(AZ94 + SUM(CD105:CD109),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19">
        <f>ROUND(AV94 + SUM(BY105:BY109), 2)</f>
        <v>0</v>
      </c>
      <c r="AL32" s="220"/>
      <c r="AM32" s="220"/>
      <c r="AN32" s="220"/>
      <c r="AO32" s="220"/>
      <c r="AR32" s="36"/>
      <c r="BE32" s="228"/>
    </row>
    <row r="33" spans="2:57" s="2" customFormat="1" ht="14.4" customHeight="1" x14ac:dyDescent="0.2">
      <c r="B33" s="36"/>
      <c r="F33" s="26" t="s">
        <v>43</v>
      </c>
      <c r="L33" s="221">
        <v>0.12</v>
      </c>
      <c r="M33" s="220"/>
      <c r="N33" s="220"/>
      <c r="O33" s="220"/>
      <c r="P33" s="220"/>
      <c r="W33" s="219">
        <f>ROUND(BA94 + SUM(CE105:CE109), 2)</f>
        <v>0</v>
      </c>
      <c r="X33" s="220"/>
      <c r="Y33" s="220"/>
      <c r="Z33" s="220"/>
      <c r="AA33" s="220"/>
      <c r="AB33" s="220"/>
      <c r="AC33" s="220"/>
      <c r="AD33" s="220"/>
      <c r="AE33" s="220"/>
      <c r="AK33" s="219">
        <f>ROUND(AW94 + SUM(BZ105:BZ109), 2)</f>
        <v>0</v>
      </c>
      <c r="AL33" s="220"/>
      <c r="AM33" s="220"/>
      <c r="AN33" s="220"/>
      <c r="AO33" s="220"/>
      <c r="AR33" s="36"/>
      <c r="BE33" s="228"/>
    </row>
    <row r="34" spans="2:57" s="2" customFormat="1" ht="14.4" hidden="1" customHeight="1" x14ac:dyDescent="0.2">
      <c r="B34" s="36"/>
      <c r="F34" s="26" t="s">
        <v>44</v>
      </c>
      <c r="L34" s="221">
        <v>0.21</v>
      </c>
      <c r="M34" s="220"/>
      <c r="N34" s="220"/>
      <c r="O34" s="220"/>
      <c r="P34" s="220"/>
      <c r="W34" s="219">
        <f>ROUND(BB94 + SUM(CF105:CF109), 2)</f>
        <v>0</v>
      </c>
      <c r="X34" s="220"/>
      <c r="Y34" s="220"/>
      <c r="Z34" s="220"/>
      <c r="AA34" s="220"/>
      <c r="AB34" s="220"/>
      <c r="AC34" s="220"/>
      <c r="AD34" s="220"/>
      <c r="AE34" s="220"/>
      <c r="AK34" s="219">
        <v>0</v>
      </c>
      <c r="AL34" s="220"/>
      <c r="AM34" s="220"/>
      <c r="AN34" s="220"/>
      <c r="AO34" s="220"/>
      <c r="AR34" s="36"/>
      <c r="BE34" s="228"/>
    </row>
    <row r="35" spans="2:57" s="2" customFormat="1" ht="14.4" hidden="1" customHeight="1" x14ac:dyDescent="0.2">
      <c r="B35" s="36"/>
      <c r="F35" s="26" t="s">
        <v>45</v>
      </c>
      <c r="L35" s="221">
        <v>0.12</v>
      </c>
      <c r="M35" s="220"/>
      <c r="N35" s="220"/>
      <c r="O35" s="220"/>
      <c r="P35" s="220"/>
      <c r="W35" s="219">
        <f>ROUND(BC94 + SUM(CG105:CG109), 2)</f>
        <v>0</v>
      </c>
      <c r="X35" s="220"/>
      <c r="Y35" s="220"/>
      <c r="Z35" s="220"/>
      <c r="AA35" s="220"/>
      <c r="AB35" s="220"/>
      <c r="AC35" s="220"/>
      <c r="AD35" s="220"/>
      <c r="AE35" s="220"/>
      <c r="AK35" s="219">
        <v>0</v>
      </c>
      <c r="AL35" s="220"/>
      <c r="AM35" s="220"/>
      <c r="AN35" s="220"/>
      <c r="AO35" s="220"/>
      <c r="AR35" s="36"/>
    </row>
    <row r="36" spans="2:57" s="2" customFormat="1" ht="14.4" hidden="1" customHeight="1" x14ac:dyDescent="0.2">
      <c r="B36" s="36"/>
      <c r="F36" s="26" t="s">
        <v>46</v>
      </c>
      <c r="L36" s="221">
        <v>0</v>
      </c>
      <c r="M36" s="220"/>
      <c r="N36" s="220"/>
      <c r="O36" s="220"/>
      <c r="P36" s="220"/>
      <c r="W36" s="219">
        <f>ROUND(BD94 + SUM(CH105:CH109), 2)</f>
        <v>0</v>
      </c>
      <c r="X36" s="220"/>
      <c r="Y36" s="220"/>
      <c r="Z36" s="220"/>
      <c r="AA36" s="220"/>
      <c r="AB36" s="220"/>
      <c r="AC36" s="220"/>
      <c r="AD36" s="220"/>
      <c r="AE36" s="220"/>
      <c r="AK36" s="219">
        <v>0</v>
      </c>
      <c r="AL36" s="220"/>
      <c r="AM36" s="220"/>
      <c r="AN36" s="220"/>
      <c r="AO36" s="220"/>
      <c r="AR36" s="36"/>
    </row>
    <row r="37" spans="2:57" s="1" customFormat="1" ht="7" customHeight="1" x14ac:dyDescent="0.2">
      <c r="B37" s="32"/>
      <c r="AR37" s="32"/>
    </row>
    <row r="38" spans="2:57" s="1" customFormat="1" ht="25.9" customHeight="1" x14ac:dyDescent="0.2">
      <c r="B38" s="32"/>
      <c r="C38" s="37"/>
      <c r="D38" s="38" t="s">
        <v>47</v>
      </c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40" t="s">
        <v>48</v>
      </c>
      <c r="U38" s="39"/>
      <c r="V38" s="39"/>
      <c r="W38" s="39"/>
      <c r="X38" s="225" t="s">
        <v>49</v>
      </c>
      <c r="Y38" s="223"/>
      <c r="Z38" s="223"/>
      <c r="AA38" s="223"/>
      <c r="AB38" s="223"/>
      <c r="AC38" s="39"/>
      <c r="AD38" s="39"/>
      <c r="AE38" s="39"/>
      <c r="AF38" s="39"/>
      <c r="AG38" s="39"/>
      <c r="AH38" s="39"/>
      <c r="AI38" s="39"/>
      <c r="AJ38" s="39"/>
      <c r="AK38" s="222">
        <f>SUM(AK29:AK36)</f>
        <v>0</v>
      </c>
      <c r="AL38" s="223"/>
      <c r="AM38" s="223"/>
      <c r="AN38" s="223"/>
      <c r="AO38" s="224"/>
      <c r="AP38" s="37"/>
      <c r="AQ38" s="37"/>
      <c r="AR38" s="32"/>
    </row>
    <row r="39" spans="2:57" s="1" customFormat="1" ht="7" customHeight="1" x14ac:dyDescent="0.2">
      <c r="B39" s="32"/>
      <c r="AR39" s="32"/>
    </row>
    <row r="40" spans="2:57" s="1" customFormat="1" ht="14.4" customHeight="1" x14ac:dyDescent="0.2">
      <c r="B40" s="32"/>
      <c r="AR40" s="32"/>
    </row>
    <row r="41" spans="2:57" ht="14.4" customHeight="1" x14ac:dyDescent="0.2">
      <c r="B41" s="19"/>
      <c r="AR41" s="19"/>
    </row>
    <row r="42" spans="2:57" ht="14.4" customHeight="1" x14ac:dyDescent="0.2">
      <c r="B42" s="19"/>
      <c r="AR42" s="19"/>
    </row>
    <row r="43" spans="2:57" ht="14.4" customHeight="1" x14ac:dyDescent="0.2">
      <c r="B43" s="19"/>
      <c r="AR43" s="19"/>
    </row>
    <row r="44" spans="2:57" ht="14.4" customHeight="1" x14ac:dyDescent="0.2">
      <c r="B44" s="19"/>
      <c r="AR44" s="19"/>
    </row>
    <row r="45" spans="2:57" ht="14.4" customHeight="1" x14ac:dyDescent="0.2">
      <c r="B45" s="19"/>
      <c r="AR45" s="19"/>
    </row>
    <row r="46" spans="2:57" ht="14.4" customHeight="1" x14ac:dyDescent="0.2">
      <c r="B46" s="19"/>
      <c r="AR46" s="19"/>
    </row>
    <row r="47" spans="2:57" ht="14.4" customHeight="1" x14ac:dyDescent="0.2">
      <c r="B47" s="19"/>
      <c r="AR47" s="19"/>
    </row>
    <row r="48" spans="2:57" ht="14.4" customHeight="1" x14ac:dyDescent="0.2">
      <c r="B48" s="19"/>
      <c r="AR48" s="19"/>
    </row>
    <row r="49" spans="2:44" s="1" customFormat="1" ht="14.4" customHeight="1" x14ac:dyDescent="0.2">
      <c r="B49" s="32"/>
      <c r="D49" s="41" t="s">
        <v>50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51</v>
      </c>
      <c r="AI49" s="42"/>
      <c r="AJ49" s="42"/>
      <c r="AK49" s="42"/>
      <c r="AL49" s="42"/>
      <c r="AM49" s="42"/>
      <c r="AN49" s="42"/>
      <c r="AO49" s="42"/>
      <c r="AR49" s="32"/>
    </row>
    <row r="50" spans="2:44" x14ac:dyDescent="0.2">
      <c r="B50" s="19"/>
      <c r="AR50" s="19"/>
    </row>
    <row r="51" spans="2:44" x14ac:dyDescent="0.2">
      <c r="B51" s="19"/>
      <c r="AR51" s="19"/>
    </row>
    <row r="52" spans="2:44" x14ac:dyDescent="0.2">
      <c r="B52" s="19"/>
      <c r="AR52" s="19"/>
    </row>
    <row r="53" spans="2:44" x14ac:dyDescent="0.2">
      <c r="B53" s="19"/>
      <c r="AR53" s="19"/>
    </row>
    <row r="54" spans="2:44" x14ac:dyDescent="0.2">
      <c r="B54" s="19"/>
      <c r="AR54" s="19"/>
    </row>
    <row r="55" spans="2:44" x14ac:dyDescent="0.2">
      <c r="B55" s="19"/>
      <c r="AR55" s="19"/>
    </row>
    <row r="56" spans="2:44" x14ac:dyDescent="0.2">
      <c r="B56" s="19"/>
      <c r="AR56" s="19"/>
    </row>
    <row r="57" spans="2:44" x14ac:dyDescent="0.2">
      <c r="B57" s="19"/>
      <c r="AR57" s="19"/>
    </row>
    <row r="58" spans="2:44" x14ac:dyDescent="0.2">
      <c r="B58" s="19"/>
      <c r="AR58" s="19"/>
    </row>
    <row r="59" spans="2:44" x14ac:dyDescent="0.2">
      <c r="B59" s="19"/>
      <c r="AR59" s="19"/>
    </row>
    <row r="60" spans="2:44" s="1" customFormat="1" ht="12.5" x14ac:dyDescent="0.2">
      <c r="B60" s="32"/>
      <c r="D60" s="43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52</v>
      </c>
      <c r="AI60" s="34"/>
      <c r="AJ60" s="34"/>
      <c r="AK60" s="34"/>
      <c r="AL60" s="34"/>
      <c r="AM60" s="43" t="s">
        <v>53</v>
      </c>
      <c r="AN60" s="34"/>
      <c r="AO60" s="34"/>
      <c r="AR60" s="32"/>
    </row>
    <row r="61" spans="2:44" x14ac:dyDescent="0.2">
      <c r="B61" s="19"/>
      <c r="AR61" s="19"/>
    </row>
    <row r="62" spans="2:44" x14ac:dyDescent="0.2">
      <c r="B62" s="19"/>
      <c r="AR62" s="19"/>
    </row>
    <row r="63" spans="2:44" x14ac:dyDescent="0.2">
      <c r="B63" s="19"/>
      <c r="AR63" s="19"/>
    </row>
    <row r="64" spans="2:44" s="1" customFormat="1" ht="13" x14ac:dyDescent="0.2">
      <c r="B64" s="32"/>
      <c r="D64" s="41" t="s">
        <v>54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55</v>
      </c>
      <c r="AI64" s="42"/>
      <c r="AJ64" s="42"/>
      <c r="AK64" s="42"/>
      <c r="AL64" s="42"/>
      <c r="AM64" s="42"/>
      <c r="AN64" s="42"/>
      <c r="AO64" s="42"/>
      <c r="AR64" s="32"/>
    </row>
    <row r="65" spans="2:44" x14ac:dyDescent="0.2">
      <c r="B65" s="19"/>
      <c r="AR65" s="19"/>
    </row>
    <row r="66" spans="2:44" x14ac:dyDescent="0.2">
      <c r="B66" s="19"/>
      <c r="AR66" s="19"/>
    </row>
    <row r="67" spans="2:44" x14ac:dyDescent="0.2">
      <c r="B67" s="19"/>
      <c r="AR67" s="19"/>
    </row>
    <row r="68" spans="2:44" x14ac:dyDescent="0.2">
      <c r="B68" s="19"/>
      <c r="AR68" s="19"/>
    </row>
    <row r="69" spans="2:44" x14ac:dyDescent="0.2">
      <c r="B69" s="19"/>
      <c r="AR69" s="19"/>
    </row>
    <row r="70" spans="2:44" x14ac:dyDescent="0.2">
      <c r="B70" s="19"/>
      <c r="AR70" s="19"/>
    </row>
    <row r="71" spans="2:44" x14ac:dyDescent="0.2">
      <c r="B71" s="19"/>
      <c r="AR71" s="19"/>
    </row>
    <row r="72" spans="2:44" x14ac:dyDescent="0.2">
      <c r="B72" s="19"/>
      <c r="AR72" s="19"/>
    </row>
    <row r="73" spans="2:44" x14ac:dyDescent="0.2">
      <c r="B73" s="19"/>
      <c r="AR73" s="19"/>
    </row>
    <row r="74" spans="2:44" x14ac:dyDescent="0.2">
      <c r="B74" s="19"/>
      <c r="AR74" s="19"/>
    </row>
    <row r="75" spans="2:44" s="1" customFormat="1" ht="12.5" x14ac:dyDescent="0.2">
      <c r="B75" s="32"/>
      <c r="D75" s="43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52</v>
      </c>
      <c r="AI75" s="34"/>
      <c r="AJ75" s="34"/>
      <c r="AK75" s="34"/>
      <c r="AL75" s="34"/>
      <c r="AM75" s="43" t="s">
        <v>53</v>
      </c>
      <c r="AN75" s="34"/>
      <c r="AO75" s="34"/>
      <c r="AR75" s="32"/>
    </row>
    <row r="76" spans="2:44" s="1" customFormat="1" x14ac:dyDescent="0.2">
      <c r="B76" s="32"/>
      <c r="AR76" s="32"/>
    </row>
    <row r="77" spans="2:44" s="1" customFormat="1" ht="7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5" customHeight="1" x14ac:dyDescent="0.2">
      <c r="B82" s="32"/>
      <c r="C82" s="20" t="s">
        <v>56</v>
      </c>
      <c r="AR82" s="32"/>
    </row>
    <row r="83" spans="1:91" s="1" customFormat="1" ht="7" customHeight="1" x14ac:dyDescent="0.2">
      <c r="B83" s="32"/>
      <c r="AR83" s="32"/>
    </row>
    <row r="84" spans="1:91" s="3" customFormat="1" ht="12" customHeight="1" x14ac:dyDescent="0.2">
      <c r="B84" s="48"/>
      <c r="C84" s="26" t="s">
        <v>13</v>
      </c>
      <c r="L84" s="3" t="str">
        <f>K5</f>
        <v>32/2003</v>
      </c>
      <c r="AR84" s="48"/>
    </row>
    <row r="85" spans="1:91" s="4" customFormat="1" ht="37" customHeight="1" x14ac:dyDescent="0.2">
      <c r="B85" s="49"/>
      <c r="C85" s="50" t="s">
        <v>15</v>
      </c>
      <c r="L85" s="239" t="str">
        <f>K6</f>
        <v>Otava, Strakonice - obnova Staré řeky</v>
      </c>
      <c r="M85" s="240"/>
      <c r="N85" s="240"/>
      <c r="O85" s="240"/>
      <c r="P85" s="240"/>
      <c r="Q85" s="240"/>
      <c r="R85" s="240"/>
      <c r="S85" s="240"/>
      <c r="T85" s="240"/>
      <c r="U85" s="240"/>
      <c r="V85" s="240"/>
      <c r="W85" s="240"/>
      <c r="X85" s="240"/>
      <c r="Y85" s="240"/>
      <c r="Z85" s="240"/>
      <c r="AA85" s="240"/>
      <c r="AB85" s="240"/>
      <c r="AC85" s="240"/>
      <c r="AD85" s="240"/>
      <c r="AE85" s="240"/>
      <c r="AF85" s="240"/>
      <c r="AG85" s="240"/>
      <c r="AH85" s="240"/>
      <c r="AI85" s="240"/>
      <c r="AJ85" s="240"/>
      <c r="AK85" s="240"/>
      <c r="AL85" s="240"/>
      <c r="AM85" s="240"/>
      <c r="AN85" s="240"/>
      <c r="AO85" s="240"/>
      <c r="AR85" s="49"/>
    </row>
    <row r="86" spans="1:91" s="1" customFormat="1" ht="7" customHeight="1" x14ac:dyDescent="0.2">
      <c r="B86" s="32"/>
      <c r="AR86" s="32"/>
    </row>
    <row r="87" spans="1:91" s="1" customFormat="1" ht="12" customHeight="1" x14ac:dyDescent="0.2">
      <c r="B87" s="32"/>
      <c r="C87" s="26" t="s">
        <v>20</v>
      </c>
      <c r="L87" s="51" t="str">
        <f>IF(K8="","",K8)</f>
        <v>Strakonice</v>
      </c>
      <c r="AI87" s="26" t="s">
        <v>22</v>
      </c>
      <c r="AM87" s="213" t="str">
        <f>IF(AN8= "","",AN8)</f>
        <v/>
      </c>
      <c r="AN87" s="213"/>
      <c r="AR87" s="32"/>
    </row>
    <row r="88" spans="1:91" s="1" customFormat="1" ht="7" customHeight="1" x14ac:dyDescent="0.2">
      <c r="B88" s="32"/>
      <c r="AR88" s="32"/>
    </row>
    <row r="89" spans="1:91" s="1" customFormat="1" ht="25.65" customHeight="1" x14ac:dyDescent="0.2">
      <c r="B89" s="32"/>
      <c r="C89" s="26" t="s">
        <v>23</v>
      </c>
      <c r="L89" s="3" t="str">
        <f>IF(E11= "","",E11)</f>
        <v>Povodí Vltavy, s.p., Holečkova 3178/8, Praha 5</v>
      </c>
      <c r="AI89" s="26" t="s">
        <v>28</v>
      </c>
      <c r="AM89" s="214" t="str">
        <f>IF(E17="","",E17)</f>
        <v>Ing Jan Kapsa, Jiráskovo nábř. 11, Č. Budějovice</v>
      </c>
      <c r="AN89" s="215"/>
      <c r="AO89" s="215"/>
      <c r="AP89" s="215"/>
      <c r="AR89" s="32"/>
      <c r="AS89" s="206" t="s">
        <v>57</v>
      </c>
      <c r="AT89" s="207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15" customHeight="1" x14ac:dyDescent="0.2">
      <c r="B90" s="32"/>
      <c r="C90" s="26" t="s">
        <v>27</v>
      </c>
      <c r="L90" s="3">
        <f>IF(E14= "Vyplň údaj","",E14)</f>
        <v>0</v>
      </c>
      <c r="AI90" s="26" t="s">
        <v>31</v>
      </c>
      <c r="AM90" s="214" t="str">
        <f>IF(E20="","",E20)</f>
        <v xml:space="preserve"> </v>
      </c>
      <c r="AN90" s="215"/>
      <c r="AO90" s="215"/>
      <c r="AP90" s="215"/>
      <c r="AR90" s="32"/>
      <c r="AS90" s="208"/>
      <c r="AT90" s="209"/>
      <c r="BD90" s="56"/>
    </row>
    <row r="91" spans="1:91" s="1" customFormat="1" ht="10.75" customHeight="1" x14ac:dyDescent="0.2">
      <c r="B91" s="32"/>
      <c r="AR91" s="32"/>
      <c r="AS91" s="208"/>
      <c r="AT91" s="209"/>
      <c r="BD91" s="56"/>
    </row>
    <row r="92" spans="1:91" s="1" customFormat="1" ht="29.25" customHeight="1" x14ac:dyDescent="0.2">
      <c r="B92" s="32"/>
      <c r="C92" s="242" t="s">
        <v>58</v>
      </c>
      <c r="D92" s="217"/>
      <c r="E92" s="217"/>
      <c r="F92" s="217"/>
      <c r="G92" s="217"/>
      <c r="H92" s="57"/>
      <c r="I92" s="216" t="s">
        <v>59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41" t="s">
        <v>60</v>
      </c>
      <c r="AH92" s="217"/>
      <c r="AI92" s="217"/>
      <c r="AJ92" s="217"/>
      <c r="AK92" s="217"/>
      <c r="AL92" s="217"/>
      <c r="AM92" s="217"/>
      <c r="AN92" s="216" t="s">
        <v>61</v>
      </c>
      <c r="AO92" s="217"/>
      <c r="AP92" s="218"/>
      <c r="AQ92" s="58" t="s">
        <v>62</v>
      </c>
      <c r="AR92" s="32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</row>
    <row r="93" spans="1:91" s="1" customFormat="1" ht="10.75" customHeight="1" x14ac:dyDescent="0.2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 x14ac:dyDescent="0.2">
      <c r="B94" s="63"/>
      <c r="C94" s="64" t="s">
        <v>75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38">
        <f>ROUND(SUM(AG95:AG96,AG100:AG103),2)</f>
        <v>0</v>
      </c>
      <c r="AH94" s="238"/>
      <c r="AI94" s="238"/>
      <c r="AJ94" s="238"/>
      <c r="AK94" s="238"/>
      <c r="AL94" s="238"/>
      <c r="AM94" s="238"/>
      <c r="AN94" s="210">
        <f t="shared" ref="AN94:AN103" si="0">SUM(AG94,AT94)</f>
        <v>0</v>
      </c>
      <c r="AO94" s="210"/>
      <c r="AP94" s="210"/>
      <c r="AQ94" s="67" t="s">
        <v>1</v>
      </c>
      <c r="AR94" s="63"/>
      <c r="AS94" s="68">
        <f>ROUND(SUM(AS95:AS103),2)</f>
        <v>0</v>
      </c>
      <c r="AT94" s="69">
        <f t="shared" ref="AT94:AT103" si="1">ROUND(SUM(AV94:AW94),2)</f>
        <v>0</v>
      </c>
      <c r="AU94" s="70">
        <f>ROUND(SUM(AU95:AU103),5)</f>
        <v>0</v>
      </c>
      <c r="AV94" s="69">
        <f>ROUND(AZ94*L32,2)</f>
        <v>0</v>
      </c>
      <c r="AW94" s="69">
        <f>ROUND(BA94*L33,2)</f>
        <v>0</v>
      </c>
      <c r="AX94" s="69">
        <f>ROUND(BB94*L32,2)</f>
        <v>0</v>
      </c>
      <c r="AY94" s="69">
        <f>ROUND(BC94*L33,2)</f>
        <v>0</v>
      </c>
      <c r="AZ94" s="69">
        <f>ROUND(SUM(AZ95:AZ103),2)</f>
        <v>0</v>
      </c>
      <c r="BA94" s="69">
        <f>ROUND(SUM(BA95:BA103),2)</f>
        <v>0</v>
      </c>
      <c r="BB94" s="69">
        <f>ROUND(SUM(BB95:BB103),2)</f>
        <v>0</v>
      </c>
      <c r="BC94" s="69">
        <f>ROUND(SUM(BC95:BC103),2)</f>
        <v>0</v>
      </c>
      <c r="BD94" s="71">
        <f>ROUND(SUM(BD95:BD103),2)</f>
        <v>0</v>
      </c>
      <c r="BS94" s="72" t="s">
        <v>76</v>
      </c>
      <c r="BT94" s="72" t="s">
        <v>77</v>
      </c>
      <c r="BU94" s="73" t="s">
        <v>78</v>
      </c>
      <c r="BV94" s="72" t="s">
        <v>79</v>
      </c>
      <c r="BW94" s="72" t="s">
        <v>5</v>
      </c>
      <c r="BX94" s="72" t="s">
        <v>80</v>
      </c>
      <c r="CL94" s="72" t="s">
        <v>18</v>
      </c>
    </row>
    <row r="95" spans="1:91" s="6" customFormat="1" ht="24.75" customHeight="1" x14ac:dyDescent="0.2">
      <c r="A95" s="74" t="s">
        <v>81</v>
      </c>
      <c r="B95" s="75"/>
      <c r="C95" s="76"/>
      <c r="D95" s="197" t="s">
        <v>772</v>
      </c>
      <c r="E95" s="197"/>
      <c r="F95" s="197"/>
      <c r="G95" s="197"/>
      <c r="H95" s="197"/>
      <c r="I95" s="77"/>
      <c r="J95" s="197" t="s">
        <v>82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200">
        <f>'32-1-2023 - SO 01 - Obnova...'!J30</f>
        <v>0</v>
      </c>
      <c r="AH95" s="212"/>
      <c r="AI95" s="212"/>
      <c r="AJ95" s="212"/>
      <c r="AK95" s="212"/>
      <c r="AL95" s="212"/>
      <c r="AM95" s="212"/>
      <c r="AN95" s="200">
        <f t="shared" si="0"/>
        <v>0</v>
      </c>
      <c r="AO95" s="212"/>
      <c r="AP95" s="212"/>
      <c r="AQ95" s="78" t="s">
        <v>83</v>
      </c>
      <c r="AR95" s="75"/>
      <c r="AS95" s="79">
        <v>0</v>
      </c>
      <c r="AT95" s="80">
        <f t="shared" si="1"/>
        <v>0</v>
      </c>
      <c r="AU95" s="81">
        <f>'32-1-2023 - SO 01 - Obnova...'!P133</f>
        <v>0</v>
      </c>
      <c r="AV95" s="80">
        <f>'32-1-2023 - SO 01 - Obnova...'!J33</f>
        <v>0</v>
      </c>
      <c r="AW95" s="80">
        <f>'32-1-2023 - SO 01 - Obnova...'!J34</f>
        <v>0</v>
      </c>
      <c r="AX95" s="80">
        <f>'32-1-2023 - SO 01 - Obnova...'!J35</f>
        <v>0</v>
      </c>
      <c r="AY95" s="80">
        <f>'32-1-2023 - SO 01 - Obnova...'!J36</f>
        <v>0</v>
      </c>
      <c r="AZ95" s="80">
        <f>'32-1-2023 - SO 01 - Obnova...'!F33</f>
        <v>0</v>
      </c>
      <c r="BA95" s="80">
        <f>'32-1-2023 - SO 01 - Obnova...'!F34</f>
        <v>0</v>
      </c>
      <c r="BB95" s="80">
        <f>'32-1-2023 - SO 01 - Obnova...'!F35</f>
        <v>0</v>
      </c>
      <c r="BC95" s="80">
        <f>'32-1-2023 - SO 01 - Obnova...'!F36</f>
        <v>0</v>
      </c>
      <c r="BD95" s="82">
        <f>'32-1-2023 - SO 01 - Obnova...'!F37</f>
        <v>0</v>
      </c>
      <c r="BT95" s="83" t="s">
        <v>84</v>
      </c>
      <c r="BV95" s="83" t="s">
        <v>79</v>
      </c>
      <c r="BW95" s="83" t="s">
        <v>85</v>
      </c>
      <c r="BX95" s="83" t="s">
        <v>5</v>
      </c>
      <c r="CL95" s="83" t="s">
        <v>1</v>
      </c>
      <c r="CM95" s="83" t="s">
        <v>86</v>
      </c>
    </row>
    <row r="96" spans="1:91" s="6" customFormat="1" ht="24.75" customHeight="1" x14ac:dyDescent="0.2">
      <c r="A96" s="74"/>
      <c r="B96" s="75"/>
      <c r="C96" s="76"/>
      <c r="D96" s="197" t="s">
        <v>773</v>
      </c>
      <c r="E96" s="197"/>
      <c r="F96" s="197"/>
      <c r="G96" s="197"/>
      <c r="H96" s="197"/>
      <c r="I96" s="77"/>
      <c r="J96" s="197" t="s">
        <v>774</v>
      </c>
      <c r="K96" s="197"/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200">
        <f>ROUND(SUM(AG97:AG99),2)</f>
        <v>0</v>
      </c>
      <c r="AH96" s="201"/>
      <c r="AI96" s="201"/>
      <c r="AJ96" s="201"/>
      <c r="AK96" s="201"/>
      <c r="AL96" s="201"/>
      <c r="AM96" s="201"/>
      <c r="AN96" s="200">
        <f>AG96*1.21</f>
        <v>0</v>
      </c>
      <c r="AO96" s="201"/>
      <c r="AP96" s="201"/>
      <c r="AQ96" s="78"/>
      <c r="AR96" s="75"/>
      <c r="AS96" s="79"/>
      <c r="AT96" s="80"/>
      <c r="AU96" s="81"/>
      <c r="AV96" s="80"/>
      <c r="AW96" s="80"/>
      <c r="AX96" s="80"/>
      <c r="AY96" s="80"/>
      <c r="AZ96" s="80"/>
      <c r="BA96" s="80"/>
      <c r="BB96" s="80"/>
      <c r="BC96" s="80"/>
      <c r="BD96" s="82"/>
      <c r="BT96" s="83"/>
      <c r="BV96" s="83"/>
      <c r="BW96" s="83"/>
      <c r="BX96" s="83"/>
      <c r="CL96" s="83"/>
      <c r="CM96" s="83"/>
    </row>
    <row r="97" spans="1:91" s="6" customFormat="1" ht="24.75" customHeight="1" x14ac:dyDescent="0.2">
      <c r="A97" s="74" t="s">
        <v>81</v>
      </c>
      <c r="B97" s="75"/>
      <c r="C97" s="76"/>
      <c r="E97" s="198" t="s">
        <v>775</v>
      </c>
      <c r="F97" s="199"/>
      <c r="G97" s="199"/>
      <c r="H97" s="199"/>
      <c r="I97" s="199"/>
      <c r="K97" s="198" t="s">
        <v>87</v>
      </c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200">
        <f>'32-2.1-2023 - SO 02.1 - Od...'!J30</f>
        <v>0</v>
      </c>
      <c r="AH97" s="212"/>
      <c r="AI97" s="212"/>
      <c r="AJ97" s="212"/>
      <c r="AK97" s="212"/>
      <c r="AL97" s="212"/>
      <c r="AM97" s="212"/>
      <c r="AN97" s="200">
        <f t="shared" si="0"/>
        <v>0</v>
      </c>
      <c r="AO97" s="212"/>
      <c r="AP97" s="212"/>
      <c r="AQ97" s="78" t="s">
        <v>83</v>
      </c>
      <c r="AR97" s="75"/>
      <c r="AS97" s="79">
        <v>0</v>
      </c>
      <c r="AT97" s="80">
        <f t="shared" si="1"/>
        <v>0</v>
      </c>
      <c r="AU97" s="81">
        <f>'32-2.1-2023 - SO 02.1 - Od...'!P128</f>
        <v>0</v>
      </c>
      <c r="AV97" s="80">
        <f>'32-2.1-2023 - SO 02.1 - Od...'!J33</f>
        <v>0</v>
      </c>
      <c r="AW97" s="80">
        <f>'32-2.1-2023 - SO 02.1 - Od...'!J34</f>
        <v>0</v>
      </c>
      <c r="AX97" s="80">
        <f>'32-2.1-2023 - SO 02.1 - Od...'!J35</f>
        <v>0</v>
      </c>
      <c r="AY97" s="80">
        <f>'32-2.1-2023 - SO 02.1 - Od...'!J36</f>
        <v>0</v>
      </c>
      <c r="AZ97" s="80">
        <f>'32-2.1-2023 - SO 02.1 - Od...'!F33</f>
        <v>0</v>
      </c>
      <c r="BA97" s="80">
        <f>'32-2.1-2023 - SO 02.1 - Od...'!F34</f>
        <v>0</v>
      </c>
      <c r="BB97" s="80">
        <f>'32-2.1-2023 - SO 02.1 - Od...'!F35</f>
        <v>0</v>
      </c>
      <c r="BC97" s="80">
        <f>'32-2.1-2023 - SO 02.1 - Od...'!F36</f>
        <v>0</v>
      </c>
      <c r="BD97" s="82">
        <f>'32-2.1-2023 - SO 02.1 - Od...'!F37</f>
        <v>0</v>
      </c>
      <c r="BT97" s="83" t="s">
        <v>84</v>
      </c>
      <c r="BV97" s="83" t="s">
        <v>79</v>
      </c>
      <c r="BW97" s="83" t="s">
        <v>88</v>
      </c>
      <c r="BX97" s="83" t="s">
        <v>5</v>
      </c>
      <c r="CL97" s="83" t="s">
        <v>1</v>
      </c>
      <c r="CM97" s="83" t="s">
        <v>86</v>
      </c>
    </row>
    <row r="98" spans="1:91" s="6" customFormat="1" ht="24.75" customHeight="1" x14ac:dyDescent="0.2">
      <c r="A98" s="74" t="s">
        <v>81</v>
      </c>
      <c r="B98" s="75"/>
      <c r="C98" s="76"/>
      <c r="E98" s="198" t="s">
        <v>776</v>
      </c>
      <c r="F98" s="199"/>
      <c r="G98" s="199"/>
      <c r="H98" s="199"/>
      <c r="I98" s="199"/>
      <c r="K98" s="198" t="s">
        <v>89</v>
      </c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200">
        <f>'32-2.2-2023 - SO 02.2 -Sta...'!J30</f>
        <v>0</v>
      </c>
      <c r="AH98" s="212"/>
      <c r="AI98" s="212"/>
      <c r="AJ98" s="212"/>
      <c r="AK98" s="212"/>
      <c r="AL98" s="212"/>
      <c r="AM98" s="212"/>
      <c r="AN98" s="200">
        <f t="shared" si="0"/>
        <v>0</v>
      </c>
      <c r="AO98" s="212"/>
      <c r="AP98" s="212"/>
      <c r="AQ98" s="78" t="s">
        <v>83</v>
      </c>
      <c r="AR98" s="75"/>
      <c r="AS98" s="79">
        <v>0</v>
      </c>
      <c r="AT98" s="80">
        <f t="shared" si="1"/>
        <v>0</v>
      </c>
      <c r="AU98" s="81">
        <f>'32-2.2-2023 - SO 02.2 -Sta...'!P125</f>
        <v>0</v>
      </c>
      <c r="AV98" s="80">
        <f>'32-2.2-2023 - SO 02.2 -Sta...'!J33</f>
        <v>0</v>
      </c>
      <c r="AW98" s="80">
        <f>'32-2.2-2023 - SO 02.2 -Sta...'!J34</f>
        <v>0</v>
      </c>
      <c r="AX98" s="80">
        <f>'32-2.2-2023 - SO 02.2 -Sta...'!J35</f>
        <v>0</v>
      </c>
      <c r="AY98" s="80">
        <f>'32-2.2-2023 - SO 02.2 -Sta...'!J36</f>
        <v>0</v>
      </c>
      <c r="AZ98" s="80">
        <f>'32-2.2-2023 - SO 02.2 -Sta...'!F33</f>
        <v>0</v>
      </c>
      <c r="BA98" s="80">
        <f>'32-2.2-2023 - SO 02.2 -Sta...'!F34</f>
        <v>0</v>
      </c>
      <c r="BB98" s="80">
        <f>'32-2.2-2023 - SO 02.2 -Sta...'!F35</f>
        <v>0</v>
      </c>
      <c r="BC98" s="80">
        <f>'32-2.2-2023 - SO 02.2 -Sta...'!F36</f>
        <v>0</v>
      </c>
      <c r="BD98" s="82">
        <f>'32-2.2-2023 - SO 02.2 -Sta...'!F37</f>
        <v>0</v>
      </c>
      <c r="BT98" s="83" t="s">
        <v>84</v>
      </c>
      <c r="BV98" s="83" t="s">
        <v>79</v>
      </c>
      <c r="BW98" s="83" t="s">
        <v>90</v>
      </c>
      <c r="BX98" s="83" t="s">
        <v>5</v>
      </c>
      <c r="CL98" s="83" t="s">
        <v>1</v>
      </c>
      <c r="CM98" s="83" t="s">
        <v>86</v>
      </c>
    </row>
    <row r="99" spans="1:91" s="6" customFormat="1" ht="24.75" customHeight="1" x14ac:dyDescent="0.2">
      <c r="A99" s="74" t="s">
        <v>81</v>
      </c>
      <c r="B99" s="75"/>
      <c r="C99" s="76"/>
      <c r="E99" s="198" t="s">
        <v>777</v>
      </c>
      <c r="F99" s="199"/>
      <c r="G99" s="199"/>
      <c r="H99" s="199"/>
      <c r="I99" s="199"/>
      <c r="K99" s="198" t="s">
        <v>91</v>
      </c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200">
        <f>'32-2.3-2023 - SO 02.3 - Pr...'!J30</f>
        <v>0</v>
      </c>
      <c r="AH99" s="212"/>
      <c r="AI99" s="212"/>
      <c r="AJ99" s="212"/>
      <c r="AK99" s="212"/>
      <c r="AL99" s="212"/>
      <c r="AM99" s="212"/>
      <c r="AN99" s="200">
        <f t="shared" si="0"/>
        <v>0</v>
      </c>
      <c r="AO99" s="212"/>
      <c r="AP99" s="212"/>
      <c r="AQ99" s="78" t="s">
        <v>83</v>
      </c>
      <c r="AR99" s="75"/>
      <c r="AS99" s="79">
        <v>0</v>
      </c>
      <c r="AT99" s="80">
        <f t="shared" si="1"/>
        <v>0</v>
      </c>
      <c r="AU99" s="81">
        <f>'32-2.3-2023 - SO 02.3 - Pr...'!P124</f>
        <v>0</v>
      </c>
      <c r="AV99" s="80">
        <f>'32-2.3-2023 - SO 02.3 - Pr...'!J33</f>
        <v>0</v>
      </c>
      <c r="AW99" s="80">
        <f>'32-2.3-2023 - SO 02.3 - Pr...'!J34</f>
        <v>0</v>
      </c>
      <c r="AX99" s="80">
        <f>'32-2.3-2023 - SO 02.3 - Pr...'!J35</f>
        <v>0</v>
      </c>
      <c r="AY99" s="80">
        <f>'32-2.3-2023 - SO 02.3 - Pr...'!J36</f>
        <v>0</v>
      </c>
      <c r="AZ99" s="80">
        <f>'32-2.3-2023 - SO 02.3 - Pr...'!F33</f>
        <v>0</v>
      </c>
      <c r="BA99" s="80">
        <f>'32-2.3-2023 - SO 02.3 - Pr...'!F34</f>
        <v>0</v>
      </c>
      <c r="BB99" s="80">
        <f>'32-2.3-2023 - SO 02.3 - Pr...'!F35</f>
        <v>0</v>
      </c>
      <c r="BC99" s="80">
        <f>'32-2.3-2023 - SO 02.3 - Pr...'!F36</f>
        <v>0</v>
      </c>
      <c r="BD99" s="82">
        <f>'32-2.3-2023 - SO 02.3 - Pr...'!F37</f>
        <v>0</v>
      </c>
      <c r="BT99" s="83" t="s">
        <v>84</v>
      </c>
      <c r="BV99" s="83" t="s">
        <v>79</v>
      </c>
      <c r="BW99" s="83" t="s">
        <v>92</v>
      </c>
      <c r="BX99" s="83" t="s">
        <v>5</v>
      </c>
      <c r="CL99" s="83" t="s">
        <v>1</v>
      </c>
      <c r="CM99" s="83" t="s">
        <v>86</v>
      </c>
    </row>
    <row r="100" spans="1:91" s="6" customFormat="1" ht="24.75" customHeight="1" x14ac:dyDescent="0.2">
      <c r="A100" s="74" t="s">
        <v>81</v>
      </c>
      <c r="B100" s="75"/>
      <c r="C100" s="76"/>
      <c r="D100" s="198" t="s">
        <v>778</v>
      </c>
      <c r="E100" s="198"/>
      <c r="F100" s="198"/>
      <c r="G100" s="198"/>
      <c r="H100" s="198"/>
      <c r="I100" s="195"/>
      <c r="J100" s="198" t="s">
        <v>93</v>
      </c>
      <c r="K100" s="198"/>
      <c r="L100" s="198"/>
      <c r="M100" s="198"/>
      <c r="N100" s="198"/>
      <c r="O100" s="198"/>
      <c r="P100" s="198"/>
      <c r="Q100" s="198"/>
      <c r="R100" s="198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  <c r="AD100" s="198"/>
      <c r="AE100" s="198"/>
      <c r="AF100" s="198"/>
      <c r="AG100" s="200">
        <f>'32-3-2023 - SO 03 - Přelož...'!J30</f>
        <v>0</v>
      </c>
      <c r="AH100" s="212"/>
      <c r="AI100" s="212"/>
      <c r="AJ100" s="212"/>
      <c r="AK100" s="212"/>
      <c r="AL100" s="212"/>
      <c r="AM100" s="212"/>
      <c r="AN100" s="200">
        <f t="shared" si="0"/>
        <v>0</v>
      </c>
      <c r="AO100" s="212"/>
      <c r="AP100" s="212"/>
      <c r="AQ100" s="78" t="s">
        <v>83</v>
      </c>
      <c r="AR100" s="75"/>
      <c r="AS100" s="79">
        <v>0</v>
      </c>
      <c r="AT100" s="80">
        <f t="shared" si="1"/>
        <v>0</v>
      </c>
      <c r="AU100" s="81">
        <f>'32-3-2023 - SO 03 - Přelož...'!P131</f>
        <v>0</v>
      </c>
      <c r="AV100" s="80">
        <f>'32-3-2023 - SO 03 - Přelož...'!J33</f>
        <v>0</v>
      </c>
      <c r="AW100" s="80">
        <f>'32-3-2023 - SO 03 - Přelož...'!J34</f>
        <v>0</v>
      </c>
      <c r="AX100" s="80">
        <f>'32-3-2023 - SO 03 - Přelož...'!J35</f>
        <v>0</v>
      </c>
      <c r="AY100" s="80">
        <f>'32-3-2023 - SO 03 - Přelož...'!J36</f>
        <v>0</v>
      </c>
      <c r="AZ100" s="80">
        <f>'32-3-2023 - SO 03 - Přelož...'!F33</f>
        <v>0</v>
      </c>
      <c r="BA100" s="80">
        <f>'32-3-2023 - SO 03 - Přelož...'!F34</f>
        <v>0</v>
      </c>
      <c r="BB100" s="80">
        <f>'32-3-2023 - SO 03 - Přelož...'!F35</f>
        <v>0</v>
      </c>
      <c r="BC100" s="80">
        <f>'32-3-2023 - SO 03 - Přelož...'!F36</f>
        <v>0</v>
      </c>
      <c r="BD100" s="82">
        <f>'32-3-2023 - SO 03 - Přelož...'!F37</f>
        <v>0</v>
      </c>
      <c r="BT100" s="83" t="s">
        <v>84</v>
      </c>
      <c r="BV100" s="83" t="s">
        <v>79</v>
      </c>
      <c r="BW100" s="83" t="s">
        <v>94</v>
      </c>
      <c r="BX100" s="83" t="s">
        <v>5</v>
      </c>
      <c r="CL100" s="83" t="s">
        <v>1</v>
      </c>
      <c r="CM100" s="83" t="s">
        <v>86</v>
      </c>
    </row>
    <row r="101" spans="1:91" s="6" customFormat="1" ht="24.75" customHeight="1" x14ac:dyDescent="0.2">
      <c r="A101" s="74" t="s">
        <v>81</v>
      </c>
      <c r="B101" s="75"/>
      <c r="C101" s="76"/>
      <c r="D101" s="243" t="s">
        <v>779</v>
      </c>
      <c r="E101" s="197"/>
      <c r="F101" s="197"/>
      <c r="G101" s="197"/>
      <c r="H101" s="197"/>
      <c r="I101" s="77"/>
      <c r="J101" s="197" t="s">
        <v>95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7"/>
      <c r="AG101" s="200">
        <f>'32-4-2023 - SO 04 - Přelož...'!J30</f>
        <v>0</v>
      </c>
      <c r="AH101" s="212"/>
      <c r="AI101" s="212"/>
      <c r="AJ101" s="212"/>
      <c r="AK101" s="212"/>
      <c r="AL101" s="212"/>
      <c r="AM101" s="212"/>
      <c r="AN101" s="200">
        <f t="shared" si="0"/>
        <v>0</v>
      </c>
      <c r="AO101" s="212"/>
      <c r="AP101" s="212"/>
      <c r="AQ101" s="78" t="s">
        <v>83</v>
      </c>
      <c r="AR101" s="75"/>
      <c r="AS101" s="79">
        <v>0</v>
      </c>
      <c r="AT101" s="80">
        <f t="shared" si="1"/>
        <v>0</v>
      </c>
      <c r="AU101" s="81">
        <f>'32-4-2023 - SO 04 - Přelož...'!P119</f>
        <v>0</v>
      </c>
      <c r="AV101" s="80">
        <f>'32-4-2023 - SO 04 - Přelož...'!J33</f>
        <v>0</v>
      </c>
      <c r="AW101" s="80">
        <f>'32-4-2023 - SO 04 - Přelož...'!J34</f>
        <v>0</v>
      </c>
      <c r="AX101" s="80">
        <f>'32-4-2023 - SO 04 - Přelož...'!J35</f>
        <v>0</v>
      </c>
      <c r="AY101" s="80">
        <f>'32-4-2023 - SO 04 - Přelož...'!J36</f>
        <v>0</v>
      </c>
      <c r="AZ101" s="80">
        <f>'32-4-2023 - SO 04 - Přelož...'!F33</f>
        <v>0</v>
      </c>
      <c r="BA101" s="80">
        <f>'32-4-2023 - SO 04 - Přelož...'!F34</f>
        <v>0</v>
      </c>
      <c r="BB101" s="80">
        <f>'32-4-2023 - SO 04 - Přelož...'!F35</f>
        <v>0</v>
      </c>
      <c r="BC101" s="80">
        <f>'32-4-2023 - SO 04 - Přelož...'!F36</f>
        <v>0</v>
      </c>
      <c r="BD101" s="82">
        <f>'32-4-2023 - SO 04 - Přelož...'!F37</f>
        <v>0</v>
      </c>
      <c r="BT101" s="83" t="s">
        <v>84</v>
      </c>
      <c r="BV101" s="83" t="s">
        <v>79</v>
      </c>
      <c r="BW101" s="83" t="s">
        <v>96</v>
      </c>
      <c r="BX101" s="83" t="s">
        <v>5</v>
      </c>
      <c r="CL101" s="83" t="s">
        <v>1</v>
      </c>
      <c r="CM101" s="83" t="s">
        <v>86</v>
      </c>
    </row>
    <row r="102" spans="1:91" s="6" customFormat="1" ht="24.75" customHeight="1" x14ac:dyDescent="0.2">
      <c r="A102" s="74" t="s">
        <v>81</v>
      </c>
      <c r="B102" s="75"/>
      <c r="C102" s="76"/>
      <c r="D102" s="243" t="s">
        <v>780</v>
      </c>
      <c r="E102" s="197"/>
      <c r="F102" s="197"/>
      <c r="G102" s="197"/>
      <c r="H102" s="197"/>
      <c r="I102" s="77"/>
      <c r="J102" s="197" t="s">
        <v>97</v>
      </c>
      <c r="K102" s="197"/>
      <c r="L102" s="197"/>
      <c r="M102" s="197"/>
      <c r="N102" s="197"/>
      <c r="O102" s="197"/>
      <c r="P102" s="197"/>
      <c r="Q102" s="197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200">
        <f>'32-5-2023 - SO 05 - Přelož...'!J30</f>
        <v>0</v>
      </c>
      <c r="AH102" s="212"/>
      <c r="AI102" s="212"/>
      <c r="AJ102" s="212"/>
      <c r="AK102" s="212"/>
      <c r="AL102" s="212"/>
      <c r="AM102" s="212"/>
      <c r="AN102" s="200">
        <f t="shared" si="0"/>
        <v>0</v>
      </c>
      <c r="AO102" s="212"/>
      <c r="AP102" s="212"/>
      <c r="AQ102" s="78" t="s">
        <v>83</v>
      </c>
      <c r="AR102" s="75"/>
      <c r="AS102" s="79">
        <v>0</v>
      </c>
      <c r="AT102" s="80">
        <f t="shared" si="1"/>
        <v>0</v>
      </c>
      <c r="AU102" s="81">
        <f>'32-5-2023 - SO 05 - Přelož...'!P126</f>
        <v>0</v>
      </c>
      <c r="AV102" s="80">
        <f>'32-5-2023 - SO 05 - Přelož...'!J33</f>
        <v>0</v>
      </c>
      <c r="AW102" s="80">
        <f>'32-5-2023 - SO 05 - Přelož...'!J34</f>
        <v>0</v>
      </c>
      <c r="AX102" s="80">
        <f>'32-5-2023 - SO 05 - Přelož...'!J35</f>
        <v>0</v>
      </c>
      <c r="AY102" s="80">
        <f>'32-5-2023 - SO 05 - Přelož...'!J36</f>
        <v>0</v>
      </c>
      <c r="AZ102" s="80">
        <f>'32-5-2023 - SO 05 - Přelož...'!F33</f>
        <v>0</v>
      </c>
      <c r="BA102" s="80">
        <f>'32-5-2023 - SO 05 - Přelož...'!F34</f>
        <v>0</v>
      </c>
      <c r="BB102" s="80">
        <f>'32-5-2023 - SO 05 - Přelož...'!F35</f>
        <v>0</v>
      </c>
      <c r="BC102" s="80">
        <f>'32-5-2023 - SO 05 - Přelož...'!F36</f>
        <v>0</v>
      </c>
      <c r="BD102" s="82">
        <f>'32-5-2023 - SO 05 - Přelož...'!F37</f>
        <v>0</v>
      </c>
      <c r="BT102" s="83" t="s">
        <v>84</v>
      </c>
      <c r="BV102" s="83" t="s">
        <v>79</v>
      </c>
      <c r="BW102" s="83" t="s">
        <v>98</v>
      </c>
      <c r="BX102" s="83" t="s">
        <v>5</v>
      </c>
      <c r="CL102" s="83" t="s">
        <v>1</v>
      </c>
      <c r="CM102" s="83" t="s">
        <v>86</v>
      </c>
    </row>
    <row r="103" spans="1:91" s="6" customFormat="1" ht="24.75" customHeight="1" x14ac:dyDescent="0.2">
      <c r="A103" s="74" t="s">
        <v>81</v>
      </c>
      <c r="B103" s="75"/>
      <c r="C103" s="76"/>
      <c r="D103" s="243" t="s">
        <v>781</v>
      </c>
      <c r="E103" s="197"/>
      <c r="F103" s="197"/>
      <c r="G103" s="197"/>
      <c r="H103" s="197"/>
      <c r="I103" s="77"/>
      <c r="J103" s="197" t="s">
        <v>99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7"/>
      <c r="AG103" s="200">
        <f>'32-6-2023 - Vedlejší rozpo...'!J30</f>
        <v>0</v>
      </c>
      <c r="AH103" s="212"/>
      <c r="AI103" s="212"/>
      <c r="AJ103" s="212"/>
      <c r="AK103" s="212"/>
      <c r="AL103" s="212"/>
      <c r="AM103" s="212"/>
      <c r="AN103" s="200">
        <f t="shared" si="0"/>
        <v>0</v>
      </c>
      <c r="AO103" s="212"/>
      <c r="AP103" s="212"/>
      <c r="AQ103" s="78" t="s">
        <v>83</v>
      </c>
      <c r="AR103" s="75"/>
      <c r="AS103" s="84">
        <v>0</v>
      </c>
      <c r="AT103" s="85">
        <f t="shared" si="1"/>
        <v>0</v>
      </c>
      <c r="AU103" s="86">
        <f>'32-6-2023 - Vedlejší rozpo...'!P117</f>
        <v>0</v>
      </c>
      <c r="AV103" s="85">
        <f>'32-6-2023 - Vedlejší rozpo...'!J33</f>
        <v>0</v>
      </c>
      <c r="AW103" s="85">
        <f>'32-6-2023 - Vedlejší rozpo...'!J34</f>
        <v>0</v>
      </c>
      <c r="AX103" s="85">
        <f>'32-6-2023 - Vedlejší rozpo...'!J35</f>
        <v>0</v>
      </c>
      <c r="AY103" s="85">
        <f>'32-6-2023 - Vedlejší rozpo...'!J36</f>
        <v>0</v>
      </c>
      <c r="AZ103" s="85">
        <f>'32-6-2023 - Vedlejší rozpo...'!F33</f>
        <v>0</v>
      </c>
      <c r="BA103" s="85">
        <f>'32-6-2023 - Vedlejší rozpo...'!F34</f>
        <v>0</v>
      </c>
      <c r="BB103" s="85">
        <f>'32-6-2023 - Vedlejší rozpo...'!F35</f>
        <v>0</v>
      </c>
      <c r="BC103" s="85">
        <f>'32-6-2023 - Vedlejší rozpo...'!F36</f>
        <v>0</v>
      </c>
      <c r="BD103" s="87">
        <f>'32-6-2023 - Vedlejší rozpo...'!F37</f>
        <v>0</v>
      </c>
      <c r="BT103" s="83" t="s">
        <v>84</v>
      </c>
      <c r="BV103" s="83" t="s">
        <v>79</v>
      </c>
      <c r="BW103" s="83" t="s">
        <v>100</v>
      </c>
      <c r="BX103" s="83" t="s">
        <v>5</v>
      </c>
      <c r="CL103" s="83" t="s">
        <v>1</v>
      </c>
      <c r="CM103" s="83" t="s">
        <v>86</v>
      </c>
    </row>
    <row r="104" spans="1:91" x14ac:dyDescent="0.2">
      <c r="B104" s="19"/>
      <c r="AR104" s="19"/>
    </row>
    <row r="105" spans="1:91" s="1" customFormat="1" ht="30" customHeight="1" x14ac:dyDescent="0.2">
      <c r="B105" s="32"/>
      <c r="C105" s="64" t="s">
        <v>101</v>
      </c>
      <c r="AG105" s="210">
        <f>ROUND(SUM(AG106:AG109), 2)</f>
        <v>0</v>
      </c>
      <c r="AH105" s="210"/>
      <c r="AI105" s="210"/>
      <c r="AJ105" s="210"/>
      <c r="AK105" s="210"/>
      <c r="AL105" s="210"/>
      <c r="AM105" s="210"/>
      <c r="AN105" s="210">
        <f>ROUND(SUM(AN106:AN109), 2)</f>
        <v>0</v>
      </c>
      <c r="AO105" s="210"/>
      <c r="AP105" s="210"/>
      <c r="AQ105" s="88"/>
      <c r="AR105" s="32"/>
      <c r="AS105" s="59" t="s">
        <v>102</v>
      </c>
      <c r="AT105" s="60" t="s">
        <v>103</v>
      </c>
      <c r="AU105" s="60" t="s">
        <v>41</v>
      </c>
      <c r="AV105" s="61" t="s">
        <v>64</v>
      </c>
    </row>
    <row r="106" spans="1:91" s="1" customFormat="1" ht="19.899999999999999" customHeight="1" x14ac:dyDescent="0.2">
      <c r="B106" s="32"/>
      <c r="D106" s="203" t="s">
        <v>104</v>
      </c>
      <c r="E106" s="203"/>
      <c r="F106" s="203"/>
      <c r="G106" s="203"/>
      <c r="H106" s="203"/>
      <c r="I106" s="203"/>
      <c r="J106" s="203"/>
      <c r="K106" s="203"/>
      <c r="L106" s="203"/>
      <c r="M106" s="203"/>
      <c r="N106" s="203"/>
      <c r="O106" s="203"/>
      <c r="P106" s="203"/>
      <c r="Q106" s="203"/>
      <c r="R106" s="203"/>
      <c r="S106" s="203"/>
      <c r="T106" s="203"/>
      <c r="U106" s="203"/>
      <c r="V106" s="203"/>
      <c r="W106" s="203"/>
      <c r="X106" s="203"/>
      <c r="Y106" s="203"/>
      <c r="Z106" s="203"/>
      <c r="AA106" s="203"/>
      <c r="AB106" s="203"/>
      <c r="AG106" s="204">
        <f>ROUND(AG94 * AS106, 2)</f>
        <v>0</v>
      </c>
      <c r="AH106" s="205"/>
      <c r="AI106" s="205"/>
      <c r="AJ106" s="205"/>
      <c r="AK106" s="205"/>
      <c r="AL106" s="205"/>
      <c r="AM106" s="205"/>
      <c r="AN106" s="205">
        <f>ROUND(AG106 + AV106, 2)</f>
        <v>0</v>
      </c>
      <c r="AO106" s="205"/>
      <c r="AP106" s="205"/>
      <c r="AR106" s="32"/>
      <c r="AS106" s="89">
        <v>0</v>
      </c>
      <c r="AT106" s="90" t="s">
        <v>105</v>
      </c>
      <c r="AU106" s="90" t="s">
        <v>42</v>
      </c>
      <c r="AV106" s="91">
        <f>ROUND(IF(AU106="základní",AG106*L32,IF(AU106="snížená",AG106*L33,0)), 2)</f>
        <v>0</v>
      </c>
      <c r="BV106" s="16" t="s">
        <v>106</v>
      </c>
      <c r="BY106" s="92">
        <f>IF(AU106="základní",AV106,0)</f>
        <v>0</v>
      </c>
      <c r="BZ106" s="92">
        <f>IF(AU106="snížená",AV106,0)</f>
        <v>0</v>
      </c>
      <c r="CA106" s="92">
        <v>0</v>
      </c>
      <c r="CB106" s="92">
        <v>0</v>
      </c>
      <c r="CC106" s="92">
        <v>0</v>
      </c>
      <c r="CD106" s="92">
        <f>IF(AU106="základní",AG106,0)</f>
        <v>0</v>
      </c>
      <c r="CE106" s="92">
        <f>IF(AU106="snížená",AG106,0)</f>
        <v>0</v>
      </c>
      <c r="CF106" s="92">
        <f>IF(AU106="zákl. přenesená",AG106,0)</f>
        <v>0</v>
      </c>
      <c r="CG106" s="92">
        <f>IF(AU106="sníž. přenesená",AG106,0)</f>
        <v>0</v>
      </c>
      <c r="CH106" s="92">
        <f>IF(AU106="nulová",AG106,0)</f>
        <v>0</v>
      </c>
      <c r="CI106" s="16">
        <f>IF(AU106="základní",1,IF(AU106="snížená",2,IF(AU106="zákl. přenesená",4,IF(AU106="sníž. přenesená",5,3))))</f>
        <v>1</v>
      </c>
      <c r="CJ106" s="16">
        <f>IF(AT106="stavební čast",1,IF(AT106="investiční čast",2,3))</f>
        <v>1</v>
      </c>
      <c r="CK106" s="16" t="str">
        <f>IF(D106="Vyplň vlastní","","x")</f>
        <v>x</v>
      </c>
    </row>
    <row r="107" spans="1:91" s="1" customFormat="1" ht="19.899999999999999" customHeight="1" x14ac:dyDescent="0.2">
      <c r="B107" s="32"/>
      <c r="D107" s="202"/>
      <c r="E107" s="203"/>
      <c r="F107" s="203"/>
      <c r="G107" s="203"/>
      <c r="H107" s="203"/>
      <c r="I107" s="203"/>
      <c r="J107" s="203"/>
      <c r="K107" s="203"/>
      <c r="L107" s="203"/>
      <c r="M107" s="203"/>
      <c r="N107" s="203"/>
      <c r="O107" s="203"/>
      <c r="P107" s="203"/>
      <c r="Q107" s="203"/>
      <c r="R107" s="203"/>
      <c r="S107" s="203"/>
      <c r="T107" s="203"/>
      <c r="U107" s="203"/>
      <c r="V107" s="203"/>
      <c r="W107" s="203"/>
      <c r="X107" s="203"/>
      <c r="Y107" s="203"/>
      <c r="Z107" s="203"/>
      <c r="AA107" s="203"/>
      <c r="AB107" s="203"/>
      <c r="AG107" s="204">
        <f>ROUND(AG94 * AS107, 2)</f>
        <v>0</v>
      </c>
      <c r="AH107" s="205"/>
      <c r="AI107" s="205"/>
      <c r="AJ107" s="205"/>
      <c r="AK107" s="205"/>
      <c r="AL107" s="205"/>
      <c r="AM107" s="205"/>
      <c r="AN107" s="205">
        <f>ROUND(AG107 + AV107, 2)</f>
        <v>0</v>
      </c>
      <c r="AO107" s="205"/>
      <c r="AP107" s="205"/>
      <c r="AR107" s="32"/>
      <c r="AS107" s="89">
        <v>0</v>
      </c>
      <c r="AT107" s="90" t="s">
        <v>105</v>
      </c>
      <c r="AU107" s="90" t="s">
        <v>42</v>
      </c>
      <c r="AV107" s="91">
        <f>ROUND(IF(AU107="základní",AG107*L32,IF(AU107="snížená",AG107*L33,0)), 2)</f>
        <v>0</v>
      </c>
      <c r="BV107" s="16" t="s">
        <v>107</v>
      </c>
      <c r="BY107" s="92">
        <f>IF(AU107="základní",AV107,0)</f>
        <v>0</v>
      </c>
      <c r="BZ107" s="92">
        <f>IF(AU107="snížená",AV107,0)</f>
        <v>0</v>
      </c>
      <c r="CA107" s="92">
        <v>0</v>
      </c>
      <c r="CB107" s="92">
        <v>0</v>
      </c>
      <c r="CC107" s="92">
        <v>0</v>
      </c>
      <c r="CD107" s="92">
        <f>IF(AU107="základní",AG107,0)</f>
        <v>0</v>
      </c>
      <c r="CE107" s="92">
        <f>IF(AU107="snížená",AG107,0)</f>
        <v>0</v>
      </c>
      <c r="CF107" s="92">
        <f>IF(AU107="zákl. přenesená",AG107,0)</f>
        <v>0</v>
      </c>
      <c r="CG107" s="92">
        <f>IF(AU107="sníž. přenesená",AG107,0)</f>
        <v>0</v>
      </c>
      <c r="CH107" s="92">
        <f>IF(AU107="nulová",AG107,0)</f>
        <v>0</v>
      </c>
      <c r="CI107" s="16">
        <f>IF(AU107="základní",1,IF(AU107="snížená",2,IF(AU107="zákl. přenesená",4,IF(AU107="sníž. přenesená",5,3))))</f>
        <v>1</v>
      </c>
      <c r="CJ107" s="16">
        <f>IF(AT107="stavební čast",1,IF(AT107="investiční čast",2,3))</f>
        <v>1</v>
      </c>
      <c r="CK107" s="16" t="str">
        <f>IF(D107="Vyplň vlastní","","x")</f>
        <v>x</v>
      </c>
    </row>
    <row r="108" spans="1:91" s="1" customFormat="1" ht="19.899999999999999" customHeight="1" x14ac:dyDescent="0.2">
      <c r="B108" s="32"/>
      <c r="D108" s="202"/>
      <c r="E108" s="203"/>
      <c r="F108" s="203"/>
      <c r="G108" s="203"/>
      <c r="H108" s="203"/>
      <c r="I108" s="203"/>
      <c r="J108" s="203"/>
      <c r="K108" s="203"/>
      <c r="L108" s="203"/>
      <c r="M108" s="203"/>
      <c r="N108" s="203"/>
      <c r="O108" s="203"/>
      <c r="P108" s="203"/>
      <c r="Q108" s="203"/>
      <c r="R108" s="203"/>
      <c r="S108" s="203"/>
      <c r="T108" s="203"/>
      <c r="U108" s="203"/>
      <c r="V108" s="203"/>
      <c r="W108" s="203"/>
      <c r="X108" s="203"/>
      <c r="Y108" s="203"/>
      <c r="Z108" s="203"/>
      <c r="AA108" s="203"/>
      <c r="AB108" s="203"/>
      <c r="AG108" s="204">
        <f>ROUND(AG94 * AS108, 2)</f>
        <v>0</v>
      </c>
      <c r="AH108" s="205"/>
      <c r="AI108" s="205"/>
      <c r="AJ108" s="205"/>
      <c r="AK108" s="205"/>
      <c r="AL108" s="205"/>
      <c r="AM108" s="205"/>
      <c r="AN108" s="205">
        <f>ROUND(AG108 + AV108, 2)</f>
        <v>0</v>
      </c>
      <c r="AO108" s="205"/>
      <c r="AP108" s="205"/>
      <c r="AR108" s="32"/>
      <c r="AS108" s="89">
        <v>0</v>
      </c>
      <c r="AT108" s="90" t="s">
        <v>105</v>
      </c>
      <c r="AU108" s="90" t="s">
        <v>42</v>
      </c>
      <c r="AV108" s="91">
        <f>ROUND(IF(AU108="základní",AG108*L32,IF(AU108="snížená",AG108*L33,0)), 2)</f>
        <v>0</v>
      </c>
      <c r="BV108" s="16" t="s">
        <v>107</v>
      </c>
      <c r="BY108" s="92">
        <f>IF(AU108="základní",AV108,0)</f>
        <v>0</v>
      </c>
      <c r="BZ108" s="92">
        <f>IF(AU108="snížená",AV108,0)</f>
        <v>0</v>
      </c>
      <c r="CA108" s="92">
        <v>0</v>
      </c>
      <c r="CB108" s="92">
        <v>0</v>
      </c>
      <c r="CC108" s="92">
        <v>0</v>
      </c>
      <c r="CD108" s="92">
        <f>IF(AU108="základní",AG108,0)</f>
        <v>0</v>
      </c>
      <c r="CE108" s="92">
        <f>IF(AU108="snížená",AG108,0)</f>
        <v>0</v>
      </c>
      <c r="CF108" s="92">
        <f>IF(AU108="zákl. přenesená",AG108,0)</f>
        <v>0</v>
      </c>
      <c r="CG108" s="92">
        <f>IF(AU108="sníž. přenesená",AG108,0)</f>
        <v>0</v>
      </c>
      <c r="CH108" s="92">
        <f>IF(AU108="nulová",AG108,0)</f>
        <v>0</v>
      </c>
      <c r="CI108" s="16">
        <f>IF(AU108="základní",1,IF(AU108="snížená",2,IF(AU108="zákl. přenesená",4,IF(AU108="sníž. přenesená",5,3))))</f>
        <v>1</v>
      </c>
      <c r="CJ108" s="16">
        <f>IF(AT108="stavební čast",1,IF(AT108="investiční čast",2,3))</f>
        <v>1</v>
      </c>
      <c r="CK108" s="16" t="str">
        <f>IF(D108="Vyplň vlastní","","x")</f>
        <v>x</v>
      </c>
    </row>
    <row r="109" spans="1:91" s="1" customFormat="1" ht="19.899999999999999" customHeight="1" x14ac:dyDescent="0.2">
      <c r="B109" s="32"/>
      <c r="D109" s="202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  <c r="O109" s="203"/>
      <c r="P109" s="203"/>
      <c r="Q109" s="203"/>
      <c r="R109" s="203"/>
      <c r="S109" s="203"/>
      <c r="T109" s="203"/>
      <c r="U109" s="203"/>
      <c r="V109" s="203"/>
      <c r="W109" s="203"/>
      <c r="X109" s="203"/>
      <c r="Y109" s="203"/>
      <c r="Z109" s="203"/>
      <c r="AA109" s="203"/>
      <c r="AB109" s="203"/>
      <c r="AG109" s="204">
        <f>ROUND(AG94 * AS109, 2)</f>
        <v>0</v>
      </c>
      <c r="AH109" s="205"/>
      <c r="AI109" s="205"/>
      <c r="AJ109" s="205"/>
      <c r="AK109" s="205"/>
      <c r="AL109" s="205"/>
      <c r="AM109" s="205"/>
      <c r="AN109" s="205">
        <f>ROUND(AG109 + AV109, 2)</f>
        <v>0</v>
      </c>
      <c r="AO109" s="205"/>
      <c r="AP109" s="205"/>
      <c r="AR109" s="32"/>
      <c r="AS109" s="93">
        <v>0</v>
      </c>
      <c r="AT109" s="94" t="s">
        <v>105</v>
      </c>
      <c r="AU109" s="94" t="s">
        <v>42</v>
      </c>
      <c r="AV109" s="95">
        <f>ROUND(IF(AU109="základní",AG109*L32,IF(AU109="snížená",AG109*L33,0)), 2)</f>
        <v>0</v>
      </c>
      <c r="BV109" s="16" t="s">
        <v>107</v>
      </c>
      <c r="BY109" s="92">
        <f>IF(AU109="základní",AV109,0)</f>
        <v>0</v>
      </c>
      <c r="BZ109" s="92">
        <f>IF(AU109="snížená",AV109,0)</f>
        <v>0</v>
      </c>
      <c r="CA109" s="92">
        <v>0</v>
      </c>
      <c r="CB109" s="92">
        <v>0</v>
      </c>
      <c r="CC109" s="92">
        <v>0</v>
      </c>
      <c r="CD109" s="92">
        <f>IF(AU109="základní",AG109,0)</f>
        <v>0</v>
      </c>
      <c r="CE109" s="92">
        <f>IF(AU109="snížená",AG109,0)</f>
        <v>0</v>
      </c>
      <c r="CF109" s="92">
        <f>IF(AU109="zákl. přenesená",AG109,0)</f>
        <v>0</v>
      </c>
      <c r="CG109" s="92">
        <f>IF(AU109="sníž. přenesená",AG109,0)</f>
        <v>0</v>
      </c>
      <c r="CH109" s="92">
        <f>IF(AU109="nulová",AG109,0)</f>
        <v>0</v>
      </c>
      <c r="CI109" s="16">
        <f>IF(AU109="základní",1,IF(AU109="snížená",2,IF(AU109="zákl. přenesená",4,IF(AU109="sníž. přenesená",5,3))))</f>
        <v>1</v>
      </c>
      <c r="CJ109" s="16">
        <f>IF(AT109="stavební čast",1,IF(AT109="investiční čast",2,3))</f>
        <v>1</v>
      </c>
      <c r="CK109" s="16" t="str">
        <f>IF(D109="Vyplň vlastní","","x")</f>
        <v>x</v>
      </c>
    </row>
    <row r="110" spans="1:91" s="1" customFormat="1" ht="10.75" customHeight="1" x14ac:dyDescent="0.2">
      <c r="B110" s="32"/>
      <c r="AR110" s="32"/>
    </row>
    <row r="111" spans="1:91" s="1" customFormat="1" ht="30" customHeight="1" x14ac:dyDescent="0.2">
      <c r="B111" s="32"/>
      <c r="C111" s="96" t="s">
        <v>108</v>
      </c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196">
        <f>ROUND(AG94 + AG105, 2)</f>
        <v>0</v>
      </c>
      <c r="AH111" s="196"/>
      <c r="AI111" s="196"/>
      <c r="AJ111" s="196"/>
      <c r="AK111" s="196"/>
      <c r="AL111" s="196"/>
      <c r="AM111" s="196"/>
      <c r="AN111" s="196">
        <f>ROUND(AN94 + AN105, 2)</f>
        <v>0</v>
      </c>
      <c r="AO111" s="196"/>
      <c r="AP111" s="196"/>
      <c r="AQ111" s="97"/>
      <c r="AR111" s="32"/>
    </row>
    <row r="112" spans="1:91" s="1" customFormat="1" ht="7" customHeight="1" x14ac:dyDescent="0.2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32"/>
    </row>
  </sheetData>
  <sheetProtection algorithmName="SHA-512" hashValue="9IlJhUkfSj93fJqwt5/wJdsXAL0LK1o7mwXNpEdnM1h9UqGaFMmmx3VWUF2uRZqAB+DsRCYDnlrDljGNM9J/Xw==" saltValue="b6JyKfGLRGDR82+XeadvyQ==" spinCount="100000" sheet="1" objects="1" scenarios="1" formatColumns="0" formatRows="0"/>
  <mergeCells count="92">
    <mergeCell ref="J95:AF95"/>
    <mergeCell ref="J101:AF101"/>
    <mergeCell ref="C92:G92"/>
    <mergeCell ref="D108:AB108"/>
    <mergeCell ref="D100:H100"/>
    <mergeCell ref="D95:H95"/>
    <mergeCell ref="D101:H101"/>
    <mergeCell ref="D102:H102"/>
    <mergeCell ref="D103:H103"/>
    <mergeCell ref="D106:AB106"/>
    <mergeCell ref="D107:AB107"/>
    <mergeCell ref="I92:AF92"/>
    <mergeCell ref="J102:AF102"/>
    <mergeCell ref="J100:AF100"/>
    <mergeCell ref="AG94:AM94"/>
    <mergeCell ref="AG105:AM105"/>
    <mergeCell ref="AG111:AM111"/>
    <mergeCell ref="L85:AO85"/>
    <mergeCell ref="AG98:AM98"/>
    <mergeCell ref="AG107:AM107"/>
    <mergeCell ref="AG106:AM106"/>
    <mergeCell ref="AG103:AM103"/>
    <mergeCell ref="AG92:AM92"/>
    <mergeCell ref="AG101:AM101"/>
    <mergeCell ref="AG102:AM102"/>
    <mergeCell ref="AG97:AM97"/>
    <mergeCell ref="AN107:AP107"/>
    <mergeCell ref="AN99:AP99"/>
    <mergeCell ref="AN95:AP95"/>
    <mergeCell ref="J103:AF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  <mergeCell ref="AG99:AM99"/>
    <mergeCell ref="AG100:AM100"/>
    <mergeCell ref="AG108:AM108"/>
    <mergeCell ref="AG95:AM95"/>
    <mergeCell ref="AM87:AN87"/>
    <mergeCell ref="AM90:AP90"/>
    <mergeCell ref="AM89:AP89"/>
    <mergeCell ref="AN92:AP92"/>
    <mergeCell ref="AN103:AP103"/>
    <mergeCell ref="AN100:AP100"/>
    <mergeCell ref="AN98:AP98"/>
    <mergeCell ref="AN101:AP101"/>
    <mergeCell ref="AN106:AP106"/>
    <mergeCell ref="AN97:AP97"/>
    <mergeCell ref="AN102:AP102"/>
    <mergeCell ref="AS89:AT91"/>
    <mergeCell ref="AN108:AP108"/>
    <mergeCell ref="AN109:AP109"/>
    <mergeCell ref="AN94:AP94"/>
    <mergeCell ref="AN105:AP105"/>
    <mergeCell ref="AN111:AP111"/>
    <mergeCell ref="D96:H96"/>
    <mergeCell ref="J96:AF96"/>
    <mergeCell ref="K97:AF97"/>
    <mergeCell ref="E97:I97"/>
    <mergeCell ref="K98:AF98"/>
    <mergeCell ref="E98:I98"/>
    <mergeCell ref="K99:AF99"/>
    <mergeCell ref="E99:I99"/>
    <mergeCell ref="AN96:AP96"/>
    <mergeCell ref="AG96:AM96"/>
    <mergeCell ref="D109:AB109"/>
    <mergeCell ref="AG109:AM109"/>
  </mergeCells>
  <dataValidations disablePrompts="1" count="2">
    <dataValidation type="list" allowBlank="1" showInputMessage="1" showErrorMessage="1" error="Povoleny jsou hodnoty základní, snížená, zákl. přenesená, sníž. přenesená, nulová." sqref="AU105:AU109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5:AT109" xr:uid="{00000000-0002-0000-0000-000001000000}">
      <formula1>"stavební čast, technologická čast, investiční čast"</formula1>
    </dataValidation>
  </dataValidations>
  <hyperlinks>
    <hyperlink ref="A95" location="'ST4526-1 - SO 01 - Obnova...'!C2" display="/" xr:uid="{00000000-0004-0000-0000-000000000000}"/>
    <hyperlink ref="A97" location="'ST4526-2.1 - SO 02.1 - Od...'!C2" display="/" xr:uid="{00000000-0004-0000-0000-000001000000}"/>
    <hyperlink ref="A98" location="'ST4526-2.2 - SO 02.2 -Sta...'!C2" display="/" xr:uid="{00000000-0004-0000-0000-000002000000}"/>
    <hyperlink ref="A99" location="'ST4526-2.3 - SO 02.3 - Pr...'!C2" display="/" xr:uid="{00000000-0004-0000-0000-000003000000}"/>
    <hyperlink ref="A100" location="'ST4526-3 - SO 03 - Přelož...'!C2" display="/" xr:uid="{00000000-0004-0000-0000-000004000000}"/>
    <hyperlink ref="A101" location="'ST4526-4 - SO 04 - Přelož...'!C2" display="/" xr:uid="{00000000-0004-0000-0000-000005000000}"/>
    <hyperlink ref="A102" location="'ST4526-5 - SO 05 - Přelož...'!C2" display="/" xr:uid="{00000000-0004-0000-0000-000006000000}"/>
    <hyperlink ref="A103" location="'ST4526-6 - Vedlejší rozpo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1"/>
  <sheetViews>
    <sheetView showGridLines="0" workbookViewId="0"/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85</v>
      </c>
    </row>
    <row r="3" spans="2:46" ht="7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 x14ac:dyDescent="0.2">
      <c r="B4" s="19"/>
      <c r="D4" s="20" t="s">
        <v>109</v>
      </c>
      <c r="L4" s="19"/>
      <c r="M4" s="98" t="s">
        <v>10</v>
      </c>
      <c r="AT4" s="16" t="s">
        <v>4</v>
      </c>
    </row>
    <row r="5" spans="2:46" ht="7" customHeight="1" x14ac:dyDescent="0.2">
      <c r="B5" s="19"/>
      <c r="L5" s="19"/>
    </row>
    <row r="6" spans="2:46" ht="12" customHeight="1" x14ac:dyDescent="0.2">
      <c r="B6" s="19"/>
      <c r="D6" s="26" t="s">
        <v>15</v>
      </c>
      <c r="L6" s="19"/>
    </row>
    <row r="7" spans="2:46" ht="16.5" customHeight="1" x14ac:dyDescent="0.2">
      <c r="B7" s="19"/>
      <c r="E7" s="244" t="str">
        <f>'Rekapitulace stavby'!K6</f>
        <v>Otava, Strakonice - obnova Staré řeky</v>
      </c>
      <c r="F7" s="245"/>
      <c r="G7" s="245"/>
      <c r="H7" s="245"/>
      <c r="L7" s="19"/>
    </row>
    <row r="8" spans="2:46" s="1" customFormat="1" ht="12" customHeight="1" x14ac:dyDescent="0.2">
      <c r="B8" s="32"/>
      <c r="D8" s="26" t="s">
        <v>110</v>
      </c>
      <c r="L8" s="32"/>
    </row>
    <row r="9" spans="2:46" s="1" customFormat="1" ht="16.5" customHeight="1" x14ac:dyDescent="0.2">
      <c r="B9" s="32"/>
      <c r="E9" s="246" t="s">
        <v>782</v>
      </c>
      <c r="F9" s="201"/>
      <c r="G9" s="201"/>
      <c r="H9" s="201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17</v>
      </c>
      <c r="F11" s="24" t="s">
        <v>1</v>
      </c>
      <c r="I11" s="26" t="s">
        <v>19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20</v>
      </c>
      <c r="F12" s="24" t="s">
        <v>32</v>
      </c>
      <c r="I12" s="26" t="s">
        <v>22</v>
      </c>
      <c r="J12" s="52">
        <f>'Rekapitulace stavby'!AN8</f>
        <v>0</v>
      </c>
      <c r="L12" s="32"/>
    </row>
    <row r="13" spans="2:46" s="1" customFormat="1" ht="10.75" customHeight="1" x14ac:dyDescent="0.2">
      <c r="B13" s="32"/>
      <c r="L13" s="32"/>
    </row>
    <row r="14" spans="2:46" s="1" customFormat="1" ht="12" customHeight="1" x14ac:dyDescent="0.2">
      <c r="B14" s="32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26</v>
      </c>
      <c r="J15" s="24" t="str">
        <f>IF('Rekapitulace stavby'!AN11="","",'Rekapitulace stavby'!AN11)</f>
        <v/>
      </c>
      <c r="L15" s="32"/>
    </row>
    <row r="16" spans="2:46" s="1" customFormat="1" ht="7" customHeight="1" x14ac:dyDescent="0.2">
      <c r="B16" s="32"/>
      <c r="L16" s="32"/>
    </row>
    <row r="17" spans="2:12" s="1" customFormat="1" ht="12" customHeight="1" x14ac:dyDescent="0.2">
      <c r="B17" s="32"/>
      <c r="D17" s="26" t="s">
        <v>27</v>
      </c>
      <c r="I17" s="26" t="s">
        <v>24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47">
        <f>'Rekapitulace stavby'!E14</f>
        <v>0</v>
      </c>
      <c r="F18" s="229"/>
      <c r="G18" s="229"/>
      <c r="H18" s="229"/>
      <c r="I18" s="26" t="s">
        <v>26</v>
      </c>
      <c r="J18" s="27">
        <f>'Rekapitulace stavby'!AN14</f>
        <v>0</v>
      </c>
      <c r="L18" s="32"/>
    </row>
    <row r="19" spans="2:12" s="1" customFormat="1" ht="7" customHeight="1" x14ac:dyDescent="0.2">
      <c r="B19" s="32"/>
      <c r="L19" s="32"/>
    </row>
    <row r="20" spans="2:12" s="1" customFormat="1" ht="12" customHeight="1" x14ac:dyDescent="0.2">
      <c r="B20" s="32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26</v>
      </c>
      <c r="J21" s="24" t="str">
        <f>IF('Rekapitulace stavby'!AN17="","",'Rekapitulace stavby'!AN17)</f>
        <v/>
      </c>
      <c r="L21" s="32"/>
    </row>
    <row r="22" spans="2:12" s="1" customFormat="1" ht="7" customHeight="1" x14ac:dyDescent="0.2">
      <c r="B22" s="32"/>
      <c r="L22" s="32"/>
    </row>
    <row r="23" spans="2:12" s="1" customFormat="1" ht="12" customHeight="1" x14ac:dyDescent="0.2">
      <c r="B23" s="32"/>
      <c r="D23" s="26" t="s">
        <v>31</v>
      </c>
      <c r="I23" s="26" t="s">
        <v>24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2"/>
    </row>
    <row r="25" spans="2:12" s="1" customFormat="1" ht="7" customHeight="1" x14ac:dyDescent="0.2">
      <c r="B25" s="32"/>
      <c r="L25" s="32"/>
    </row>
    <row r="26" spans="2:12" s="1" customFormat="1" ht="12" customHeight="1" x14ac:dyDescent="0.2">
      <c r="B26" s="32"/>
      <c r="D26" s="26" t="s">
        <v>33</v>
      </c>
      <c r="L26" s="32"/>
    </row>
    <row r="27" spans="2:12" s="7" customFormat="1" ht="16.5" customHeight="1" x14ac:dyDescent="0.2">
      <c r="B27" s="99"/>
      <c r="E27" s="233" t="s">
        <v>1</v>
      </c>
      <c r="F27" s="233"/>
      <c r="G27" s="233"/>
      <c r="H27" s="233"/>
      <c r="L27" s="99"/>
    </row>
    <row r="28" spans="2:12" s="1" customFormat="1" ht="7" customHeight="1" x14ac:dyDescent="0.2">
      <c r="B28" s="32"/>
      <c r="L28" s="32"/>
    </row>
    <row r="29" spans="2:12" s="1" customFormat="1" ht="7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 x14ac:dyDescent="0.2">
      <c r="B30" s="32"/>
      <c r="D30" s="100" t="s">
        <v>37</v>
      </c>
      <c r="J30" s="66">
        <f>ROUND(J133, 2)</f>
        <v>0</v>
      </c>
      <c r="L30" s="32"/>
    </row>
    <row r="31" spans="2:12" s="1" customFormat="1" ht="7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5" t="s">
        <v>41</v>
      </c>
      <c r="E33" s="26" t="s">
        <v>42</v>
      </c>
      <c r="F33" s="101">
        <f>ROUND((SUM(BE133:BE310)),  2)</f>
        <v>0</v>
      </c>
      <c r="I33" s="102">
        <v>0.21</v>
      </c>
      <c r="J33" s="101">
        <f>ROUND(((SUM(BE133:BE310))*I33),  2)</f>
        <v>0</v>
      </c>
      <c r="L33" s="32"/>
    </row>
    <row r="34" spans="2:12" s="1" customFormat="1" ht="14.4" customHeight="1" x14ac:dyDescent="0.2">
      <c r="B34" s="32"/>
      <c r="E34" s="26" t="s">
        <v>43</v>
      </c>
      <c r="F34" s="101">
        <f>ROUND((SUM(BF133:BF310)),  2)</f>
        <v>0</v>
      </c>
      <c r="I34" s="102">
        <v>0.12</v>
      </c>
      <c r="J34" s="101">
        <f>ROUND(((SUM(BF133:BF310))*I34),  2)</f>
        <v>0</v>
      </c>
      <c r="L34" s="32"/>
    </row>
    <row r="35" spans="2:12" s="1" customFormat="1" ht="14.4" hidden="1" customHeight="1" x14ac:dyDescent="0.2">
      <c r="B35" s="32"/>
      <c r="E35" s="26" t="s">
        <v>44</v>
      </c>
      <c r="F35" s="101">
        <f>ROUND((SUM(BG133:BG310)),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45</v>
      </c>
      <c r="F36" s="101">
        <f>ROUND((SUM(BH133:BH310)),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46</v>
      </c>
      <c r="F37" s="101">
        <f>ROUND((SUM(BI133:BI310)),  2)</f>
        <v>0</v>
      </c>
      <c r="I37" s="102">
        <v>0</v>
      </c>
      <c r="J37" s="101">
        <f>0</f>
        <v>0</v>
      </c>
      <c r="L37" s="32"/>
    </row>
    <row r="38" spans="2:12" s="1" customFormat="1" ht="7" customHeight="1" x14ac:dyDescent="0.2">
      <c r="B38" s="32"/>
      <c r="L38" s="32"/>
    </row>
    <row r="39" spans="2:12" s="1" customFormat="1" ht="25.4" customHeight="1" x14ac:dyDescent="0.2">
      <c r="B39" s="32"/>
      <c r="C39" s="97"/>
      <c r="D39" s="103" t="s">
        <v>47</v>
      </c>
      <c r="E39" s="57"/>
      <c r="F39" s="57"/>
      <c r="G39" s="104" t="s">
        <v>48</v>
      </c>
      <c r="H39" s="105" t="s">
        <v>49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5" x14ac:dyDescent="0.2">
      <c r="B61" s="32"/>
      <c r="D61" s="43" t="s">
        <v>52</v>
      </c>
      <c r="E61" s="34"/>
      <c r="F61" s="108" t="s">
        <v>53</v>
      </c>
      <c r="G61" s="43" t="s">
        <v>52</v>
      </c>
      <c r="H61" s="34"/>
      <c r="I61" s="34"/>
      <c r="J61" s="109" t="s">
        <v>53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5" x14ac:dyDescent="0.2">
      <c r="B76" s="32"/>
      <c r="D76" s="43" t="s">
        <v>52</v>
      </c>
      <c r="E76" s="34"/>
      <c r="F76" s="108" t="s">
        <v>53</v>
      </c>
      <c r="G76" s="43" t="s">
        <v>52</v>
      </c>
      <c r="H76" s="34"/>
      <c r="I76" s="34"/>
      <c r="J76" s="109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 x14ac:dyDescent="0.2">
      <c r="B82" s="32"/>
      <c r="C82" s="20" t="s">
        <v>111</v>
      </c>
      <c r="L82" s="32"/>
    </row>
    <row r="83" spans="2:47" s="1" customFormat="1" ht="7" customHeight="1" x14ac:dyDescent="0.2">
      <c r="B83" s="32"/>
      <c r="L83" s="32"/>
    </row>
    <row r="84" spans="2:47" s="1" customFormat="1" ht="12" customHeight="1" x14ac:dyDescent="0.2">
      <c r="B84" s="32"/>
      <c r="C84" s="26" t="s">
        <v>15</v>
      </c>
      <c r="L84" s="32"/>
    </row>
    <row r="85" spans="2:47" s="1" customFormat="1" ht="16.5" customHeight="1" x14ac:dyDescent="0.2">
      <c r="B85" s="32"/>
      <c r="E85" s="244" t="str">
        <f>E7</f>
        <v>Otava, Strakonice - obnova Staré řeky</v>
      </c>
      <c r="F85" s="245"/>
      <c r="G85" s="245"/>
      <c r="H85" s="245"/>
      <c r="L85" s="32"/>
    </row>
    <row r="86" spans="2:47" s="1" customFormat="1" ht="12" customHeight="1" x14ac:dyDescent="0.2">
      <c r="B86" s="32"/>
      <c r="C86" s="26" t="s">
        <v>110</v>
      </c>
      <c r="L86" s="32"/>
    </row>
    <row r="87" spans="2:47" s="1" customFormat="1" ht="16.5" customHeight="1" x14ac:dyDescent="0.2">
      <c r="B87" s="32"/>
      <c r="E87" s="239" t="str">
        <f>E9</f>
        <v>32-1/2023 - SO 01 - Obnova nátoku</v>
      </c>
      <c r="F87" s="201"/>
      <c r="G87" s="201"/>
      <c r="H87" s="201"/>
      <c r="L87" s="32"/>
    </row>
    <row r="88" spans="2:47" s="1" customFormat="1" ht="7" customHeight="1" x14ac:dyDescent="0.2">
      <c r="B88" s="32"/>
      <c r="L88" s="32"/>
    </row>
    <row r="89" spans="2:47" s="1" customFormat="1" ht="12" customHeight="1" x14ac:dyDescent="0.2">
      <c r="B89" s="32"/>
      <c r="C89" s="26" t="s">
        <v>20</v>
      </c>
      <c r="F89" s="24" t="str">
        <f>F12</f>
        <v xml:space="preserve"> </v>
      </c>
      <c r="I89" s="26" t="s">
        <v>22</v>
      </c>
      <c r="J89" s="52">
        <f>IF(J12="","",J12)</f>
        <v>0</v>
      </c>
      <c r="L89" s="32"/>
    </row>
    <row r="90" spans="2:47" s="1" customFormat="1" ht="7" customHeight="1" x14ac:dyDescent="0.2">
      <c r="B90" s="32"/>
      <c r="L90" s="32"/>
    </row>
    <row r="91" spans="2:47" s="1" customFormat="1" ht="40" customHeight="1" x14ac:dyDescent="0.2">
      <c r="B91" s="32"/>
      <c r="C91" s="26" t="s">
        <v>23</v>
      </c>
      <c r="F91" s="24" t="str">
        <f>E15</f>
        <v>Povodí Vltavy, s.p., Holečkova 3178/8, Praha 5</v>
      </c>
      <c r="I91" s="26" t="s">
        <v>28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27</v>
      </c>
      <c r="F92" s="24">
        <f>IF(E18="","",E18)</f>
        <v>0</v>
      </c>
      <c r="I92" s="26" t="s">
        <v>31</v>
      </c>
      <c r="J92" s="29" t="str">
        <f>E24</f>
        <v xml:space="preserve"> </v>
      </c>
      <c r="L92" s="32"/>
    </row>
    <row r="93" spans="2:47" s="1" customFormat="1" ht="10.25" customHeight="1" x14ac:dyDescent="0.2">
      <c r="B93" s="32"/>
      <c r="L93" s="32"/>
    </row>
    <row r="94" spans="2:47" s="1" customFormat="1" ht="29.25" customHeight="1" x14ac:dyDescent="0.2">
      <c r="B94" s="32"/>
      <c r="C94" s="110" t="s">
        <v>112</v>
      </c>
      <c r="D94" s="97"/>
      <c r="E94" s="97"/>
      <c r="F94" s="97"/>
      <c r="G94" s="97"/>
      <c r="H94" s="97"/>
      <c r="I94" s="97"/>
      <c r="J94" s="111" t="s">
        <v>113</v>
      </c>
      <c r="K94" s="97"/>
      <c r="L94" s="32"/>
    </row>
    <row r="95" spans="2:47" s="1" customFormat="1" ht="10.25" customHeight="1" x14ac:dyDescent="0.2">
      <c r="B95" s="32"/>
      <c r="L95" s="32"/>
    </row>
    <row r="96" spans="2:47" s="1" customFormat="1" ht="22.75" customHeight="1" x14ac:dyDescent="0.2">
      <c r="B96" s="32"/>
      <c r="C96" s="112" t="s">
        <v>114</v>
      </c>
      <c r="J96" s="66">
        <f>J133</f>
        <v>0</v>
      </c>
      <c r="L96" s="32"/>
      <c r="AU96" s="16" t="s">
        <v>115</v>
      </c>
    </row>
    <row r="97" spans="2:12" s="8" customFormat="1" ht="25" customHeight="1" x14ac:dyDescent="0.2">
      <c r="B97" s="113"/>
      <c r="D97" s="114" t="s">
        <v>116</v>
      </c>
      <c r="E97" s="115"/>
      <c r="F97" s="115"/>
      <c r="G97" s="115"/>
      <c r="H97" s="115"/>
      <c r="I97" s="115"/>
      <c r="J97" s="116">
        <f>J134</f>
        <v>0</v>
      </c>
      <c r="L97" s="113"/>
    </row>
    <row r="98" spans="2:12" s="9" customFormat="1" ht="19.899999999999999" customHeight="1" x14ac:dyDescent="0.2">
      <c r="B98" s="117"/>
      <c r="D98" s="118" t="s">
        <v>117</v>
      </c>
      <c r="E98" s="119"/>
      <c r="F98" s="119"/>
      <c r="G98" s="119"/>
      <c r="H98" s="119"/>
      <c r="I98" s="119"/>
      <c r="J98" s="120">
        <f>J135</f>
        <v>0</v>
      </c>
      <c r="L98" s="117"/>
    </row>
    <row r="99" spans="2:12" s="9" customFormat="1" ht="14.9" customHeight="1" x14ac:dyDescent="0.2">
      <c r="B99" s="117"/>
      <c r="D99" s="118" t="s">
        <v>118</v>
      </c>
      <c r="E99" s="119"/>
      <c r="F99" s="119"/>
      <c r="G99" s="119"/>
      <c r="H99" s="119"/>
      <c r="I99" s="119"/>
      <c r="J99" s="120">
        <f>J136</f>
        <v>0</v>
      </c>
      <c r="L99" s="117"/>
    </row>
    <row r="100" spans="2:12" s="9" customFormat="1" ht="14.9" customHeight="1" x14ac:dyDescent="0.2">
      <c r="B100" s="117"/>
      <c r="D100" s="118" t="s">
        <v>119</v>
      </c>
      <c r="E100" s="119"/>
      <c r="F100" s="119"/>
      <c r="G100" s="119"/>
      <c r="H100" s="119"/>
      <c r="I100" s="119"/>
      <c r="J100" s="120">
        <f>J184</f>
        <v>0</v>
      </c>
      <c r="L100" s="117"/>
    </row>
    <row r="101" spans="2:12" s="9" customFormat="1" ht="14.9" customHeight="1" x14ac:dyDescent="0.2">
      <c r="B101" s="117"/>
      <c r="D101" s="118" t="s">
        <v>120</v>
      </c>
      <c r="E101" s="119"/>
      <c r="F101" s="119"/>
      <c r="G101" s="119"/>
      <c r="H101" s="119"/>
      <c r="I101" s="119"/>
      <c r="J101" s="120">
        <f>J192</f>
        <v>0</v>
      </c>
      <c r="L101" s="117"/>
    </row>
    <row r="102" spans="2:12" s="9" customFormat="1" ht="14.9" customHeight="1" x14ac:dyDescent="0.2">
      <c r="B102" s="117"/>
      <c r="D102" s="118" t="s">
        <v>121</v>
      </c>
      <c r="E102" s="119"/>
      <c r="F102" s="119"/>
      <c r="G102" s="119"/>
      <c r="H102" s="119"/>
      <c r="I102" s="119"/>
      <c r="J102" s="120">
        <f>J218</f>
        <v>0</v>
      </c>
      <c r="L102" s="117"/>
    </row>
    <row r="103" spans="2:12" s="9" customFormat="1" ht="19.899999999999999" customHeight="1" x14ac:dyDescent="0.2">
      <c r="B103" s="117"/>
      <c r="D103" s="118" t="s">
        <v>122</v>
      </c>
      <c r="E103" s="119"/>
      <c r="F103" s="119"/>
      <c r="G103" s="119"/>
      <c r="H103" s="119"/>
      <c r="I103" s="119"/>
      <c r="J103" s="120">
        <f>J223</f>
        <v>0</v>
      </c>
      <c r="L103" s="117"/>
    </row>
    <row r="104" spans="2:12" s="9" customFormat="1" ht="19.899999999999999" customHeight="1" x14ac:dyDescent="0.2">
      <c r="B104" s="117"/>
      <c r="D104" s="118" t="s">
        <v>123</v>
      </c>
      <c r="E104" s="119"/>
      <c r="F104" s="119"/>
      <c r="G104" s="119"/>
      <c r="H104" s="119"/>
      <c r="I104" s="119"/>
      <c r="J104" s="120">
        <f>J238</f>
        <v>0</v>
      </c>
      <c r="L104" s="117"/>
    </row>
    <row r="105" spans="2:12" s="9" customFormat="1" ht="19.899999999999999" customHeight="1" x14ac:dyDescent="0.2">
      <c r="B105" s="117"/>
      <c r="D105" s="118" t="s">
        <v>124</v>
      </c>
      <c r="E105" s="119"/>
      <c r="F105" s="119"/>
      <c r="G105" s="119"/>
      <c r="H105" s="119"/>
      <c r="I105" s="119"/>
      <c r="J105" s="120">
        <f>J261</f>
        <v>0</v>
      </c>
      <c r="L105" s="117"/>
    </row>
    <row r="106" spans="2:12" s="9" customFormat="1" ht="19.899999999999999" customHeight="1" x14ac:dyDescent="0.2">
      <c r="B106" s="117"/>
      <c r="D106" s="118" t="s">
        <v>125</v>
      </c>
      <c r="E106" s="119"/>
      <c r="F106" s="119"/>
      <c r="G106" s="119"/>
      <c r="H106" s="119"/>
      <c r="I106" s="119"/>
      <c r="J106" s="120">
        <f>J266</f>
        <v>0</v>
      </c>
      <c r="L106" s="117"/>
    </row>
    <row r="107" spans="2:12" s="9" customFormat="1" ht="14.9" customHeight="1" x14ac:dyDescent="0.2">
      <c r="B107" s="117"/>
      <c r="D107" s="118" t="s">
        <v>126</v>
      </c>
      <c r="E107" s="119"/>
      <c r="F107" s="119"/>
      <c r="G107" s="119"/>
      <c r="H107" s="119"/>
      <c r="I107" s="119"/>
      <c r="J107" s="120">
        <f>J271</f>
        <v>0</v>
      </c>
      <c r="L107" s="117"/>
    </row>
    <row r="108" spans="2:12" s="9" customFormat="1" ht="14.9" customHeight="1" x14ac:dyDescent="0.2">
      <c r="B108" s="117"/>
      <c r="D108" s="118" t="s">
        <v>127</v>
      </c>
      <c r="E108" s="119"/>
      <c r="F108" s="119"/>
      <c r="G108" s="119"/>
      <c r="H108" s="119"/>
      <c r="I108" s="119"/>
      <c r="J108" s="120">
        <f>J283</f>
        <v>0</v>
      </c>
      <c r="L108" s="117"/>
    </row>
    <row r="109" spans="2:12" s="9" customFormat="1" ht="14.9" customHeight="1" x14ac:dyDescent="0.2">
      <c r="B109" s="117"/>
      <c r="D109" s="118" t="s">
        <v>128</v>
      </c>
      <c r="E109" s="119"/>
      <c r="F109" s="119"/>
      <c r="G109" s="119"/>
      <c r="H109" s="119"/>
      <c r="I109" s="119"/>
      <c r="J109" s="120">
        <f>J291</f>
        <v>0</v>
      </c>
      <c r="L109" s="117"/>
    </row>
    <row r="110" spans="2:12" s="8" customFormat="1" ht="25" customHeight="1" x14ac:dyDescent="0.2">
      <c r="B110" s="113"/>
      <c r="D110" s="114" t="s">
        <v>129</v>
      </c>
      <c r="E110" s="115"/>
      <c r="F110" s="115"/>
      <c r="G110" s="115"/>
      <c r="H110" s="115"/>
      <c r="I110" s="115"/>
      <c r="J110" s="116">
        <f>J293</f>
        <v>0</v>
      </c>
      <c r="L110" s="113"/>
    </row>
    <row r="111" spans="2:12" s="9" customFormat="1" ht="19.899999999999999" customHeight="1" x14ac:dyDescent="0.2">
      <c r="B111" s="117"/>
      <c r="D111" s="118" t="s">
        <v>130</v>
      </c>
      <c r="E111" s="119"/>
      <c r="F111" s="119"/>
      <c r="G111" s="119"/>
      <c r="H111" s="119"/>
      <c r="I111" s="119"/>
      <c r="J111" s="120">
        <f>J294</f>
        <v>0</v>
      </c>
      <c r="L111" s="117"/>
    </row>
    <row r="112" spans="2:12" s="8" customFormat="1" ht="25" customHeight="1" x14ac:dyDescent="0.2">
      <c r="B112" s="113"/>
      <c r="D112" s="114" t="s">
        <v>131</v>
      </c>
      <c r="E112" s="115"/>
      <c r="F112" s="115"/>
      <c r="G112" s="115"/>
      <c r="H112" s="115"/>
      <c r="I112" s="115"/>
      <c r="J112" s="116">
        <f>J303</f>
        <v>0</v>
      </c>
      <c r="L112" s="113"/>
    </row>
    <row r="113" spans="2:12" s="9" customFormat="1" ht="19.899999999999999" customHeight="1" x14ac:dyDescent="0.2">
      <c r="B113" s="117"/>
      <c r="D113" s="118" t="s">
        <v>132</v>
      </c>
      <c r="E113" s="119"/>
      <c r="F113" s="119"/>
      <c r="G113" s="119"/>
      <c r="H113" s="119"/>
      <c r="I113" s="119"/>
      <c r="J113" s="120">
        <f>J304</f>
        <v>0</v>
      </c>
      <c r="L113" s="117"/>
    </row>
    <row r="114" spans="2:12" s="1" customFormat="1" ht="21.75" customHeight="1" x14ac:dyDescent="0.2">
      <c r="B114" s="32"/>
      <c r="L114" s="32"/>
    </row>
    <row r="115" spans="2:12" s="1" customFormat="1" ht="7" customHeight="1" x14ac:dyDescent="0.2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2"/>
    </row>
    <row r="119" spans="2:12" s="1" customFormat="1" ht="7" customHeight="1" x14ac:dyDescent="0.2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2"/>
    </row>
    <row r="120" spans="2:12" s="1" customFormat="1" ht="25" customHeight="1" x14ac:dyDescent="0.2">
      <c r="B120" s="32"/>
      <c r="C120" s="20" t="s">
        <v>133</v>
      </c>
      <c r="L120" s="32"/>
    </row>
    <row r="121" spans="2:12" s="1" customFormat="1" ht="7" customHeight="1" x14ac:dyDescent="0.2">
      <c r="B121" s="32"/>
      <c r="L121" s="32"/>
    </row>
    <row r="122" spans="2:12" s="1" customFormat="1" ht="12" customHeight="1" x14ac:dyDescent="0.2">
      <c r="B122" s="32"/>
      <c r="C122" s="26" t="s">
        <v>15</v>
      </c>
      <c r="L122" s="32"/>
    </row>
    <row r="123" spans="2:12" s="1" customFormat="1" ht="16.5" customHeight="1" x14ac:dyDescent="0.2">
      <c r="B123" s="32"/>
      <c r="E123" s="244" t="str">
        <f>E7</f>
        <v>Otava, Strakonice - obnova Staré řeky</v>
      </c>
      <c r="F123" s="245"/>
      <c r="G123" s="245"/>
      <c r="H123" s="245"/>
      <c r="L123" s="32"/>
    </row>
    <row r="124" spans="2:12" s="1" customFormat="1" ht="12" customHeight="1" x14ac:dyDescent="0.2">
      <c r="B124" s="32"/>
      <c r="C124" s="26" t="s">
        <v>110</v>
      </c>
      <c r="L124" s="32"/>
    </row>
    <row r="125" spans="2:12" s="1" customFormat="1" ht="16.5" customHeight="1" x14ac:dyDescent="0.2">
      <c r="B125" s="32"/>
      <c r="E125" s="239" t="str">
        <f>E9</f>
        <v>32-1/2023 - SO 01 - Obnova nátoku</v>
      </c>
      <c r="F125" s="201"/>
      <c r="G125" s="201"/>
      <c r="H125" s="201"/>
      <c r="L125" s="32"/>
    </row>
    <row r="126" spans="2:12" s="1" customFormat="1" ht="7" customHeight="1" x14ac:dyDescent="0.2">
      <c r="B126" s="32"/>
      <c r="L126" s="32"/>
    </row>
    <row r="127" spans="2:12" s="1" customFormat="1" ht="12" customHeight="1" x14ac:dyDescent="0.2">
      <c r="B127" s="32"/>
      <c r="C127" s="26" t="s">
        <v>20</v>
      </c>
      <c r="F127" s="24" t="str">
        <f>F12</f>
        <v xml:space="preserve"> </v>
      </c>
      <c r="I127" s="26" t="s">
        <v>22</v>
      </c>
      <c r="J127" s="52">
        <f>IF(J12="","",J12)</f>
        <v>0</v>
      </c>
      <c r="L127" s="32"/>
    </row>
    <row r="128" spans="2:12" s="1" customFormat="1" ht="7" customHeight="1" x14ac:dyDescent="0.2">
      <c r="B128" s="32"/>
      <c r="L128" s="32"/>
    </row>
    <row r="129" spans="2:65" s="1" customFormat="1" ht="40" customHeight="1" x14ac:dyDescent="0.2">
      <c r="B129" s="32"/>
      <c r="C129" s="26" t="s">
        <v>23</v>
      </c>
      <c r="F129" s="24" t="str">
        <f>E15</f>
        <v>Povodí Vltavy, s.p., Holečkova 3178/8, Praha 5</v>
      </c>
      <c r="I129" s="26" t="s">
        <v>28</v>
      </c>
      <c r="J129" s="29" t="str">
        <f>E21</f>
        <v>Ing Jan Kapsa, Jiráskovo nábř. 11, Č. Budějovice</v>
      </c>
      <c r="L129" s="32"/>
    </row>
    <row r="130" spans="2:65" s="1" customFormat="1" ht="15.15" customHeight="1" x14ac:dyDescent="0.2">
      <c r="B130" s="32"/>
      <c r="C130" s="26" t="s">
        <v>27</v>
      </c>
      <c r="F130" s="24">
        <f>IF(E18="","",E18)</f>
        <v>0</v>
      </c>
      <c r="I130" s="26" t="s">
        <v>31</v>
      </c>
      <c r="J130" s="29" t="str">
        <f>E24</f>
        <v xml:space="preserve"> </v>
      </c>
      <c r="L130" s="32"/>
    </row>
    <row r="131" spans="2:65" s="1" customFormat="1" ht="10.25" customHeight="1" x14ac:dyDescent="0.2">
      <c r="B131" s="32"/>
      <c r="L131" s="32"/>
    </row>
    <row r="132" spans="2:65" s="10" customFormat="1" ht="29.25" customHeight="1" x14ac:dyDescent="0.2">
      <c r="B132" s="121"/>
      <c r="C132" s="122" t="s">
        <v>134</v>
      </c>
      <c r="D132" s="123" t="s">
        <v>62</v>
      </c>
      <c r="E132" s="123" t="s">
        <v>58</v>
      </c>
      <c r="F132" s="123" t="s">
        <v>59</v>
      </c>
      <c r="G132" s="123" t="s">
        <v>135</v>
      </c>
      <c r="H132" s="123" t="s">
        <v>136</v>
      </c>
      <c r="I132" s="123" t="s">
        <v>137</v>
      </c>
      <c r="J132" s="124" t="s">
        <v>113</v>
      </c>
      <c r="K132" s="125" t="s">
        <v>138</v>
      </c>
      <c r="L132" s="121"/>
      <c r="M132" s="59" t="s">
        <v>1</v>
      </c>
      <c r="N132" s="60" t="s">
        <v>41</v>
      </c>
      <c r="O132" s="60" t="s">
        <v>139</v>
      </c>
      <c r="P132" s="60" t="s">
        <v>140</v>
      </c>
      <c r="Q132" s="60" t="s">
        <v>141</v>
      </c>
      <c r="R132" s="60" t="s">
        <v>142</v>
      </c>
      <c r="S132" s="60" t="s">
        <v>143</v>
      </c>
      <c r="T132" s="61" t="s">
        <v>144</v>
      </c>
    </row>
    <row r="133" spans="2:65" s="1" customFormat="1" ht="22.75" customHeight="1" x14ac:dyDescent="0.35">
      <c r="B133" s="32"/>
      <c r="C133" s="64" t="s">
        <v>145</v>
      </c>
      <c r="J133" s="126">
        <f>BK133</f>
        <v>0</v>
      </c>
      <c r="L133" s="32"/>
      <c r="M133" s="62"/>
      <c r="N133" s="53"/>
      <c r="O133" s="53"/>
      <c r="P133" s="127">
        <f>P134+P293+P303</f>
        <v>0</v>
      </c>
      <c r="Q133" s="53"/>
      <c r="R133" s="127">
        <f>R134+R293+R303</f>
        <v>0</v>
      </c>
      <c r="S133" s="53"/>
      <c r="T133" s="128">
        <f>T134+T293+T303</f>
        <v>0</v>
      </c>
      <c r="AT133" s="16" t="s">
        <v>76</v>
      </c>
      <c r="AU133" s="16" t="s">
        <v>115</v>
      </c>
      <c r="BK133" s="129">
        <f>BK134+BK293+BK303</f>
        <v>0</v>
      </c>
    </row>
    <row r="134" spans="2:65" s="11" customFormat="1" ht="25.9" customHeight="1" x14ac:dyDescent="0.35">
      <c r="B134" s="130"/>
      <c r="D134" s="131" t="s">
        <v>76</v>
      </c>
      <c r="E134" s="132" t="s">
        <v>146</v>
      </c>
      <c r="F134" s="132" t="s">
        <v>147</v>
      </c>
      <c r="I134" s="133"/>
      <c r="J134" s="134">
        <f>BK134</f>
        <v>0</v>
      </c>
      <c r="L134" s="130"/>
      <c r="M134" s="135"/>
      <c r="P134" s="136">
        <f>P135+P223+P238+P261+P266</f>
        <v>0</v>
      </c>
      <c r="R134" s="136">
        <f>R135+R223+R238+R261+R266</f>
        <v>0</v>
      </c>
      <c r="T134" s="137">
        <f>T135+T223+T238+T261+T266</f>
        <v>0</v>
      </c>
      <c r="AR134" s="131" t="s">
        <v>84</v>
      </c>
      <c r="AT134" s="138" t="s">
        <v>76</v>
      </c>
      <c r="AU134" s="138" t="s">
        <v>77</v>
      </c>
      <c r="AY134" s="131" t="s">
        <v>148</v>
      </c>
      <c r="BK134" s="139">
        <f>BK135+BK223+BK238+BK261+BK266</f>
        <v>0</v>
      </c>
    </row>
    <row r="135" spans="2:65" s="11" customFormat="1" ht="22.75" customHeight="1" x14ac:dyDescent="0.25">
      <c r="B135" s="130"/>
      <c r="D135" s="131" t="s">
        <v>76</v>
      </c>
      <c r="E135" s="140" t="s">
        <v>84</v>
      </c>
      <c r="F135" s="140" t="s">
        <v>149</v>
      </c>
      <c r="I135" s="133"/>
      <c r="J135" s="141">
        <f>BK135</f>
        <v>0</v>
      </c>
      <c r="L135" s="130"/>
      <c r="M135" s="135"/>
      <c r="P135" s="136">
        <f>P136+P184+P192+P218</f>
        <v>0</v>
      </c>
      <c r="R135" s="136">
        <f>R136+R184+R192+R218</f>
        <v>0</v>
      </c>
      <c r="T135" s="137">
        <f>T136+T184+T192+T218</f>
        <v>0</v>
      </c>
      <c r="AR135" s="131" t="s">
        <v>84</v>
      </c>
      <c r="AT135" s="138" t="s">
        <v>76</v>
      </c>
      <c r="AU135" s="138" t="s">
        <v>84</v>
      </c>
      <c r="AY135" s="131" t="s">
        <v>148</v>
      </c>
      <c r="BK135" s="139">
        <f>BK136+BK184+BK192+BK218</f>
        <v>0</v>
      </c>
    </row>
    <row r="136" spans="2:65" s="11" customFormat="1" ht="20.9" customHeight="1" x14ac:dyDescent="0.25">
      <c r="B136" s="130"/>
      <c r="D136" s="131" t="s">
        <v>76</v>
      </c>
      <c r="E136" s="140" t="s">
        <v>150</v>
      </c>
      <c r="F136" s="140" t="s">
        <v>151</v>
      </c>
      <c r="I136" s="133"/>
      <c r="J136" s="141">
        <f>BK136</f>
        <v>0</v>
      </c>
      <c r="L136" s="130"/>
      <c r="M136" s="135"/>
      <c r="P136" s="136">
        <f>SUM(P137:P183)</f>
        <v>0</v>
      </c>
      <c r="R136" s="136">
        <f>SUM(R137:R183)</f>
        <v>0</v>
      </c>
      <c r="T136" s="137">
        <f>SUM(T137:T183)</f>
        <v>0</v>
      </c>
      <c r="AR136" s="131" t="s">
        <v>84</v>
      </c>
      <c r="AT136" s="138" t="s">
        <v>76</v>
      </c>
      <c r="AU136" s="138" t="s">
        <v>86</v>
      </c>
      <c r="AY136" s="131" t="s">
        <v>148</v>
      </c>
      <c r="BK136" s="139">
        <f>SUM(BK137:BK183)</f>
        <v>0</v>
      </c>
    </row>
    <row r="137" spans="2:65" s="1" customFormat="1" ht="37.75" customHeight="1" x14ac:dyDescent="0.2">
      <c r="B137" s="32"/>
      <c r="C137" s="142" t="s">
        <v>84</v>
      </c>
      <c r="D137" s="142" t="s">
        <v>152</v>
      </c>
      <c r="E137" s="143" t="s">
        <v>153</v>
      </c>
      <c r="F137" s="144" t="s">
        <v>154</v>
      </c>
      <c r="G137" s="145" t="s">
        <v>155</v>
      </c>
      <c r="H137" s="146">
        <v>800</v>
      </c>
      <c r="I137" s="147"/>
      <c r="J137" s="148">
        <f>ROUND(I137*H137,2)</f>
        <v>0</v>
      </c>
      <c r="K137" s="149"/>
      <c r="L137" s="32"/>
      <c r="M137" s="150" t="s">
        <v>1</v>
      </c>
      <c r="N137" s="151" t="s">
        <v>42</v>
      </c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AR137" s="154" t="s">
        <v>156</v>
      </c>
      <c r="AT137" s="154" t="s">
        <v>152</v>
      </c>
      <c r="AU137" s="154" t="s">
        <v>157</v>
      </c>
      <c r="AY137" s="16" t="s">
        <v>148</v>
      </c>
      <c r="BE137" s="92">
        <f>IF(N137="základní",J137,0)</f>
        <v>0</v>
      </c>
      <c r="BF137" s="92">
        <f>IF(N137="snížená",J137,0)</f>
        <v>0</v>
      </c>
      <c r="BG137" s="92">
        <f>IF(N137="zákl. přenesená",J137,0)</f>
        <v>0</v>
      </c>
      <c r="BH137" s="92">
        <f>IF(N137="sníž. přenesená",J137,0)</f>
        <v>0</v>
      </c>
      <c r="BI137" s="92">
        <f>IF(N137="nulová",J137,0)</f>
        <v>0</v>
      </c>
      <c r="BJ137" s="16" t="s">
        <v>84</v>
      </c>
      <c r="BK137" s="92">
        <f>ROUND(I137*H137,2)</f>
        <v>0</v>
      </c>
      <c r="BL137" s="16" t="s">
        <v>156</v>
      </c>
      <c r="BM137" s="154" t="s">
        <v>158</v>
      </c>
    </row>
    <row r="138" spans="2:65" s="1" customFormat="1" ht="24.15" customHeight="1" x14ac:dyDescent="0.2">
      <c r="B138" s="32"/>
      <c r="C138" s="142" t="s">
        <v>86</v>
      </c>
      <c r="D138" s="142" t="s">
        <v>152</v>
      </c>
      <c r="E138" s="143" t="s">
        <v>159</v>
      </c>
      <c r="F138" s="144" t="s">
        <v>160</v>
      </c>
      <c r="G138" s="145" t="s">
        <v>161</v>
      </c>
      <c r="H138" s="146">
        <v>8</v>
      </c>
      <c r="I138" s="147"/>
      <c r="J138" s="148">
        <f>ROUND(I138*H138,2)</f>
        <v>0</v>
      </c>
      <c r="K138" s="149"/>
      <c r="L138" s="32"/>
      <c r="M138" s="150" t="s">
        <v>1</v>
      </c>
      <c r="N138" s="151" t="s">
        <v>42</v>
      </c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AR138" s="154" t="s">
        <v>156</v>
      </c>
      <c r="AT138" s="154" t="s">
        <v>152</v>
      </c>
      <c r="AU138" s="154" t="s">
        <v>157</v>
      </c>
      <c r="AY138" s="16" t="s">
        <v>148</v>
      </c>
      <c r="BE138" s="92">
        <f>IF(N138="základní",J138,0)</f>
        <v>0</v>
      </c>
      <c r="BF138" s="92">
        <f>IF(N138="snížená",J138,0)</f>
        <v>0</v>
      </c>
      <c r="BG138" s="92">
        <f>IF(N138="zákl. přenesená",J138,0)</f>
        <v>0</v>
      </c>
      <c r="BH138" s="92">
        <f>IF(N138="sníž. přenesená",J138,0)</f>
        <v>0</v>
      </c>
      <c r="BI138" s="92">
        <f>IF(N138="nulová",J138,0)</f>
        <v>0</v>
      </c>
      <c r="BJ138" s="16" t="s">
        <v>84</v>
      </c>
      <c r="BK138" s="92">
        <f>ROUND(I138*H138,2)</f>
        <v>0</v>
      </c>
      <c r="BL138" s="16" t="s">
        <v>156</v>
      </c>
      <c r="BM138" s="154" t="s">
        <v>162</v>
      </c>
    </row>
    <row r="139" spans="2:65" s="12" customFormat="1" x14ac:dyDescent="0.2">
      <c r="B139" s="155"/>
      <c r="D139" s="156" t="s">
        <v>163</v>
      </c>
      <c r="E139" s="157" t="s">
        <v>1</v>
      </c>
      <c r="F139" s="158" t="s">
        <v>164</v>
      </c>
      <c r="H139" s="159">
        <v>2</v>
      </c>
      <c r="I139" s="160"/>
      <c r="L139" s="155"/>
      <c r="M139" s="161"/>
      <c r="T139" s="162"/>
      <c r="AT139" s="157" t="s">
        <v>163</v>
      </c>
      <c r="AU139" s="157" t="s">
        <v>157</v>
      </c>
      <c r="AV139" s="12" t="s">
        <v>86</v>
      </c>
      <c r="AW139" s="12" t="s">
        <v>30</v>
      </c>
      <c r="AX139" s="12" t="s">
        <v>77</v>
      </c>
      <c r="AY139" s="157" t="s">
        <v>148</v>
      </c>
    </row>
    <row r="140" spans="2:65" s="12" customFormat="1" x14ac:dyDescent="0.2">
      <c r="B140" s="155"/>
      <c r="D140" s="156" t="s">
        <v>163</v>
      </c>
      <c r="E140" s="157" t="s">
        <v>1</v>
      </c>
      <c r="F140" s="158" t="s">
        <v>165</v>
      </c>
      <c r="H140" s="159">
        <v>6</v>
      </c>
      <c r="I140" s="160"/>
      <c r="L140" s="155"/>
      <c r="M140" s="161"/>
      <c r="T140" s="162"/>
      <c r="AT140" s="157" t="s">
        <v>163</v>
      </c>
      <c r="AU140" s="157" t="s">
        <v>157</v>
      </c>
      <c r="AV140" s="12" t="s">
        <v>86</v>
      </c>
      <c r="AW140" s="12" t="s">
        <v>30</v>
      </c>
      <c r="AX140" s="12" t="s">
        <v>77</v>
      </c>
      <c r="AY140" s="157" t="s">
        <v>148</v>
      </c>
    </row>
    <row r="141" spans="2:65" s="13" customFormat="1" x14ac:dyDescent="0.2">
      <c r="B141" s="163"/>
      <c r="D141" s="156" t="s">
        <v>163</v>
      </c>
      <c r="E141" s="164" t="s">
        <v>1</v>
      </c>
      <c r="F141" s="165" t="s">
        <v>166</v>
      </c>
      <c r="H141" s="166">
        <v>8</v>
      </c>
      <c r="I141" s="167"/>
      <c r="L141" s="163"/>
      <c r="M141" s="168"/>
      <c r="T141" s="169"/>
      <c r="AT141" s="164" t="s">
        <v>163</v>
      </c>
      <c r="AU141" s="164" t="s">
        <v>157</v>
      </c>
      <c r="AV141" s="13" t="s">
        <v>156</v>
      </c>
      <c r="AW141" s="13" t="s">
        <v>30</v>
      </c>
      <c r="AX141" s="13" t="s">
        <v>84</v>
      </c>
      <c r="AY141" s="164" t="s">
        <v>148</v>
      </c>
    </row>
    <row r="142" spans="2:65" s="1" customFormat="1" ht="24.15" customHeight="1" x14ac:dyDescent="0.2">
      <c r="B142" s="32"/>
      <c r="C142" s="142" t="s">
        <v>157</v>
      </c>
      <c r="D142" s="142" t="s">
        <v>152</v>
      </c>
      <c r="E142" s="143" t="s">
        <v>167</v>
      </c>
      <c r="F142" s="144" t="s">
        <v>168</v>
      </c>
      <c r="G142" s="145" t="s">
        <v>161</v>
      </c>
      <c r="H142" s="146">
        <v>5</v>
      </c>
      <c r="I142" s="147"/>
      <c r="J142" s="148">
        <f>ROUND(I142*H142,2)</f>
        <v>0</v>
      </c>
      <c r="K142" s="149"/>
      <c r="L142" s="32"/>
      <c r="M142" s="150" t="s">
        <v>1</v>
      </c>
      <c r="N142" s="151" t="s">
        <v>42</v>
      </c>
      <c r="P142" s="152">
        <f>O142*H142</f>
        <v>0</v>
      </c>
      <c r="Q142" s="152">
        <v>0</v>
      </c>
      <c r="R142" s="152">
        <f>Q142*H142</f>
        <v>0</v>
      </c>
      <c r="S142" s="152">
        <v>0</v>
      </c>
      <c r="T142" s="153">
        <f>S142*H142</f>
        <v>0</v>
      </c>
      <c r="AR142" s="154" t="s">
        <v>156</v>
      </c>
      <c r="AT142" s="154" t="s">
        <v>152</v>
      </c>
      <c r="AU142" s="154" t="s">
        <v>157</v>
      </c>
      <c r="AY142" s="16" t="s">
        <v>148</v>
      </c>
      <c r="BE142" s="92">
        <f>IF(N142="základní",J142,0)</f>
        <v>0</v>
      </c>
      <c r="BF142" s="92">
        <f>IF(N142="snížená",J142,0)</f>
        <v>0</v>
      </c>
      <c r="BG142" s="92">
        <f>IF(N142="zákl. přenesená",J142,0)</f>
        <v>0</v>
      </c>
      <c r="BH142" s="92">
        <f>IF(N142="sníž. přenesená",J142,0)</f>
        <v>0</v>
      </c>
      <c r="BI142" s="92">
        <f>IF(N142="nulová",J142,0)</f>
        <v>0</v>
      </c>
      <c r="BJ142" s="16" t="s">
        <v>84</v>
      </c>
      <c r="BK142" s="92">
        <f>ROUND(I142*H142,2)</f>
        <v>0</v>
      </c>
      <c r="BL142" s="16" t="s">
        <v>156</v>
      </c>
      <c r="BM142" s="154" t="s">
        <v>169</v>
      </c>
    </row>
    <row r="143" spans="2:65" s="12" customFormat="1" x14ac:dyDescent="0.2">
      <c r="B143" s="155"/>
      <c r="D143" s="156" t="s">
        <v>163</v>
      </c>
      <c r="E143" s="157" t="s">
        <v>1</v>
      </c>
      <c r="F143" s="158" t="s">
        <v>170</v>
      </c>
      <c r="H143" s="159">
        <v>4</v>
      </c>
      <c r="I143" s="160"/>
      <c r="L143" s="155"/>
      <c r="M143" s="161"/>
      <c r="T143" s="162"/>
      <c r="AT143" s="157" t="s">
        <v>163</v>
      </c>
      <c r="AU143" s="157" t="s">
        <v>157</v>
      </c>
      <c r="AV143" s="12" t="s">
        <v>86</v>
      </c>
      <c r="AW143" s="12" t="s">
        <v>30</v>
      </c>
      <c r="AX143" s="12" t="s">
        <v>77</v>
      </c>
      <c r="AY143" s="157" t="s">
        <v>148</v>
      </c>
    </row>
    <row r="144" spans="2:65" s="12" customFormat="1" x14ac:dyDescent="0.2">
      <c r="B144" s="155"/>
      <c r="D144" s="156" t="s">
        <v>163</v>
      </c>
      <c r="E144" s="157" t="s">
        <v>1</v>
      </c>
      <c r="F144" s="158" t="s">
        <v>171</v>
      </c>
      <c r="H144" s="159">
        <v>1</v>
      </c>
      <c r="I144" s="160"/>
      <c r="L144" s="155"/>
      <c r="M144" s="161"/>
      <c r="T144" s="162"/>
      <c r="AT144" s="157" t="s">
        <v>163</v>
      </c>
      <c r="AU144" s="157" t="s">
        <v>157</v>
      </c>
      <c r="AV144" s="12" t="s">
        <v>86</v>
      </c>
      <c r="AW144" s="12" t="s">
        <v>30</v>
      </c>
      <c r="AX144" s="12" t="s">
        <v>77</v>
      </c>
      <c r="AY144" s="157" t="s">
        <v>148</v>
      </c>
    </row>
    <row r="145" spans="2:65" s="13" customFormat="1" x14ac:dyDescent="0.2">
      <c r="B145" s="163"/>
      <c r="D145" s="156" t="s">
        <v>163</v>
      </c>
      <c r="E145" s="164" t="s">
        <v>1</v>
      </c>
      <c r="F145" s="165" t="s">
        <v>166</v>
      </c>
      <c r="H145" s="166">
        <v>5</v>
      </c>
      <c r="I145" s="167"/>
      <c r="L145" s="163"/>
      <c r="M145" s="168"/>
      <c r="T145" s="169"/>
      <c r="AT145" s="164" t="s">
        <v>163</v>
      </c>
      <c r="AU145" s="164" t="s">
        <v>157</v>
      </c>
      <c r="AV145" s="13" t="s">
        <v>156</v>
      </c>
      <c r="AW145" s="13" t="s">
        <v>30</v>
      </c>
      <c r="AX145" s="13" t="s">
        <v>84</v>
      </c>
      <c r="AY145" s="164" t="s">
        <v>148</v>
      </c>
    </row>
    <row r="146" spans="2:65" s="1" customFormat="1" ht="24.15" customHeight="1" x14ac:dyDescent="0.2">
      <c r="B146" s="32"/>
      <c r="C146" s="142" t="s">
        <v>156</v>
      </c>
      <c r="D146" s="142" t="s">
        <v>152</v>
      </c>
      <c r="E146" s="143" t="s">
        <v>172</v>
      </c>
      <c r="F146" s="144" t="s">
        <v>173</v>
      </c>
      <c r="G146" s="145" t="s">
        <v>161</v>
      </c>
      <c r="H146" s="146">
        <v>1</v>
      </c>
      <c r="I146" s="147"/>
      <c r="J146" s="148">
        <f>ROUND(I146*H146,2)</f>
        <v>0</v>
      </c>
      <c r="K146" s="149"/>
      <c r="L146" s="32"/>
      <c r="M146" s="150" t="s">
        <v>1</v>
      </c>
      <c r="N146" s="151" t="s">
        <v>42</v>
      </c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AR146" s="154" t="s">
        <v>156</v>
      </c>
      <c r="AT146" s="154" t="s">
        <v>152</v>
      </c>
      <c r="AU146" s="154" t="s">
        <v>157</v>
      </c>
      <c r="AY146" s="16" t="s">
        <v>148</v>
      </c>
      <c r="BE146" s="92">
        <f>IF(N146="základní",J146,0)</f>
        <v>0</v>
      </c>
      <c r="BF146" s="92">
        <f>IF(N146="snížená",J146,0)</f>
        <v>0</v>
      </c>
      <c r="BG146" s="92">
        <f>IF(N146="zákl. přenesená",J146,0)</f>
        <v>0</v>
      </c>
      <c r="BH146" s="92">
        <f>IF(N146="sníž. přenesená",J146,0)</f>
        <v>0</v>
      </c>
      <c r="BI146" s="92">
        <f>IF(N146="nulová",J146,0)</f>
        <v>0</v>
      </c>
      <c r="BJ146" s="16" t="s">
        <v>84</v>
      </c>
      <c r="BK146" s="92">
        <f>ROUND(I146*H146,2)</f>
        <v>0</v>
      </c>
      <c r="BL146" s="16" t="s">
        <v>156</v>
      </c>
      <c r="BM146" s="154" t="s">
        <v>174</v>
      </c>
    </row>
    <row r="147" spans="2:65" s="12" customFormat="1" x14ac:dyDescent="0.2">
      <c r="B147" s="155"/>
      <c r="D147" s="156" t="s">
        <v>163</v>
      </c>
      <c r="E147" s="157" t="s">
        <v>1</v>
      </c>
      <c r="F147" s="158" t="s">
        <v>175</v>
      </c>
      <c r="H147" s="159">
        <v>1</v>
      </c>
      <c r="I147" s="160"/>
      <c r="L147" s="155"/>
      <c r="M147" s="161"/>
      <c r="T147" s="162"/>
      <c r="AT147" s="157" t="s">
        <v>163</v>
      </c>
      <c r="AU147" s="157" t="s">
        <v>157</v>
      </c>
      <c r="AV147" s="12" t="s">
        <v>86</v>
      </c>
      <c r="AW147" s="12" t="s">
        <v>30</v>
      </c>
      <c r="AX147" s="12" t="s">
        <v>77</v>
      </c>
      <c r="AY147" s="157" t="s">
        <v>148</v>
      </c>
    </row>
    <row r="148" spans="2:65" s="13" customFormat="1" x14ac:dyDescent="0.2">
      <c r="B148" s="163"/>
      <c r="D148" s="156" t="s">
        <v>163</v>
      </c>
      <c r="E148" s="164" t="s">
        <v>1</v>
      </c>
      <c r="F148" s="165" t="s">
        <v>166</v>
      </c>
      <c r="H148" s="166">
        <v>1</v>
      </c>
      <c r="I148" s="167"/>
      <c r="L148" s="163"/>
      <c r="M148" s="168"/>
      <c r="T148" s="169"/>
      <c r="AT148" s="164" t="s">
        <v>163</v>
      </c>
      <c r="AU148" s="164" t="s">
        <v>157</v>
      </c>
      <c r="AV148" s="13" t="s">
        <v>156</v>
      </c>
      <c r="AW148" s="13" t="s">
        <v>30</v>
      </c>
      <c r="AX148" s="13" t="s">
        <v>84</v>
      </c>
      <c r="AY148" s="164" t="s">
        <v>148</v>
      </c>
    </row>
    <row r="149" spans="2:65" s="1" customFormat="1" ht="21.75" customHeight="1" x14ac:dyDescent="0.2">
      <c r="B149" s="32"/>
      <c r="C149" s="142" t="s">
        <v>176</v>
      </c>
      <c r="D149" s="142" t="s">
        <v>152</v>
      </c>
      <c r="E149" s="143" t="s">
        <v>177</v>
      </c>
      <c r="F149" s="144" t="s">
        <v>178</v>
      </c>
      <c r="G149" s="145" t="s">
        <v>161</v>
      </c>
      <c r="H149" s="146">
        <v>8</v>
      </c>
      <c r="I149" s="147"/>
      <c r="J149" s="148">
        <f>ROUND(I149*H149,2)</f>
        <v>0</v>
      </c>
      <c r="K149" s="149"/>
      <c r="L149" s="32"/>
      <c r="M149" s="150" t="s">
        <v>1</v>
      </c>
      <c r="N149" s="151" t="s">
        <v>42</v>
      </c>
      <c r="P149" s="152">
        <f>O149*H149</f>
        <v>0</v>
      </c>
      <c r="Q149" s="152">
        <v>0</v>
      </c>
      <c r="R149" s="152">
        <f>Q149*H149</f>
        <v>0</v>
      </c>
      <c r="S149" s="152">
        <v>0</v>
      </c>
      <c r="T149" s="153">
        <f>S149*H149</f>
        <v>0</v>
      </c>
      <c r="AR149" s="154" t="s">
        <v>156</v>
      </c>
      <c r="AT149" s="154" t="s">
        <v>152</v>
      </c>
      <c r="AU149" s="154" t="s">
        <v>157</v>
      </c>
      <c r="AY149" s="16" t="s">
        <v>148</v>
      </c>
      <c r="BE149" s="92">
        <f>IF(N149="základní",J149,0)</f>
        <v>0</v>
      </c>
      <c r="BF149" s="92">
        <f>IF(N149="snížená",J149,0)</f>
        <v>0</v>
      </c>
      <c r="BG149" s="92">
        <f>IF(N149="zákl. přenesená",J149,0)</f>
        <v>0</v>
      </c>
      <c r="BH149" s="92">
        <f>IF(N149="sníž. přenesená",J149,0)</f>
        <v>0</v>
      </c>
      <c r="BI149" s="92">
        <f>IF(N149="nulová",J149,0)</f>
        <v>0</v>
      </c>
      <c r="BJ149" s="16" t="s">
        <v>84</v>
      </c>
      <c r="BK149" s="92">
        <f>ROUND(I149*H149,2)</f>
        <v>0</v>
      </c>
      <c r="BL149" s="16" t="s">
        <v>156</v>
      </c>
      <c r="BM149" s="154" t="s">
        <v>179</v>
      </c>
    </row>
    <row r="150" spans="2:65" s="12" customFormat="1" x14ac:dyDescent="0.2">
      <c r="B150" s="155"/>
      <c r="D150" s="156" t="s">
        <v>163</v>
      </c>
      <c r="E150" s="157" t="s">
        <v>1</v>
      </c>
      <c r="F150" s="158" t="s">
        <v>164</v>
      </c>
      <c r="H150" s="159">
        <v>2</v>
      </c>
      <c r="I150" s="160"/>
      <c r="L150" s="155"/>
      <c r="M150" s="161"/>
      <c r="T150" s="162"/>
      <c r="AT150" s="157" t="s">
        <v>163</v>
      </c>
      <c r="AU150" s="157" t="s">
        <v>157</v>
      </c>
      <c r="AV150" s="12" t="s">
        <v>86</v>
      </c>
      <c r="AW150" s="12" t="s">
        <v>30</v>
      </c>
      <c r="AX150" s="12" t="s">
        <v>77</v>
      </c>
      <c r="AY150" s="157" t="s">
        <v>148</v>
      </c>
    </row>
    <row r="151" spans="2:65" s="12" customFormat="1" x14ac:dyDescent="0.2">
      <c r="B151" s="155"/>
      <c r="D151" s="156" t="s">
        <v>163</v>
      </c>
      <c r="E151" s="157" t="s">
        <v>1</v>
      </c>
      <c r="F151" s="158" t="s">
        <v>165</v>
      </c>
      <c r="H151" s="159">
        <v>6</v>
      </c>
      <c r="I151" s="160"/>
      <c r="L151" s="155"/>
      <c r="M151" s="161"/>
      <c r="T151" s="162"/>
      <c r="AT151" s="157" t="s">
        <v>163</v>
      </c>
      <c r="AU151" s="157" t="s">
        <v>157</v>
      </c>
      <c r="AV151" s="12" t="s">
        <v>86</v>
      </c>
      <c r="AW151" s="12" t="s">
        <v>30</v>
      </c>
      <c r="AX151" s="12" t="s">
        <v>77</v>
      </c>
      <c r="AY151" s="157" t="s">
        <v>148</v>
      </c>
    </row>
    <row r="152" spans="2:65" s="13" customFormat="1" x14ac:dyDescent="0.2">
      <c r="B152" s="163"/>
      <c r="D152" s="156" t="s">
        <v>163</v>
      </c>
      <c r="E152" s="164" t="s">
        <v>1</v>
      </c>
      <c r="F152" s="165" t="s">
        <v>166</v>
      </c>
      <c r="H152" s="166">
        <v>8</v>
      </c>
      <c r="I152" s="167"/>
      <c r="L152" s="163"/>
      <c r="M152" s="168"/>
      <c r="T152" s="169"/>
      <c r="AT152" s="164" t="s">
        <v>163</v>
      </c>
      <c r="AU152" s="164" t="s">
        <v>157</v>
      </c>
      <c r="AV152" s="13" t="s">
        <v>156</v>
      </c>
      <c r="AW152" s="13" t="s">
        <v>30</v>
      </c>
      <c r="AX152" s="13" t="s">
        <v>84</v>
      </c>
      <c r="AY152" s="164" t="s">
        <v>148</v>
      </c>
    </row>
    <row r="153" spans="2:65" s="1" customFormat="1" ht="21.75" customHeight="1" x14ac:dyDescent="0.2">
      <c r="B153" s="32"/>
      <c r="C153" s="142" t="s">
        <v>180</v>
      </c>
      <c r="D153" s="142" t="s">
        <v>152</v>
      </c>
      <c r="E153" s="143" t="s">
        <v>181</v>
      </c>
      <c r="F153" s="144" t="s">
        <v>182</v>
      </c>
      <c r="G153" s="145" t="s">
        <v>161</v>
      </c>
      <c r="H153" s="146">
        <v>5</v>
      </c>
      <c r="I153" s="147"/>
      <c r="J153" s="148">
        <f>ROUND(I153*H153,2)</f>
        <v>0</v>
      </c>
      <c r="K153" s="149"/>
      <c r="L153" s="32"/>
      <c r="M153" s="150" t="s">
        <v>1</v>
      </c>
      <c r="N153" s="151" t="s">
        <v>42</v>
      </c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AR153" s="154" t="s">
        <v>156</v>
      </c>
      <c r="AT153" s="154" t="s">
        <v>152</v>
      </c>
      <c r="AU153" s="154" t="s">
        <v>157</v>
      </c>
      <c r="AY153" s="16" t="s">
        <v>148</v>
      </c>
      <c r="BE153" s="92">
        <f>IF(N153="základní",J153,0)</f>
        <v>0</v>
      </c>
      <c r="BF153" s="92">
        <f>IF(N153="snížená",J153,0)</f>
        <v>0</v>
      </c>
      <c r="BG153" s="92">
        <f>IF(N153="zákl. přenesená",J153,0)</f>
        <v>0</v>
      </c>
      <c r="BH153" s="92">
        <f>IF(N153="sníž. přenesená",J153,0)</f>
        <v>0</v>
      </c>
      <c r="BI153" s="92">
        <f>IF(N153="nulová",J153,0)</f>
        <v>0</v>
      </c>
      <c r="BJ153" s="16" t="s">
        <v>84</v>
      </c>
      <c r="BK153" s="92">
        <f>ROUND(I153*H153,2)</f>
        <v>0</v>
      </c>
      <c r="BL153" s="16" t="s">
        <v>156</v>
      </c>
      <c r="BM153" s="154" t="s">
        <v>183</v>
      </c>
    </row>
    <row r="154" spans="2:65" s="12" customFormat="1" x14ac:dyDescent="0.2">
      <c r="B154" s="155"/>
      <c r="D154" s="156" t="s">
        <v>163</v>
      </c>
      <c r="E154" s="157" t="s">
        <v>1</v>
      </c>
      <c r="F154" s="158" t="s">
        <v>170</v>
      </c>
      <c r="H154" s="159">
        <v>4</v>
      </c>
      <c r="I154" s="160"/>
      <c r="L154" s="155"/>
      <c r="M154" s="161"/>
      <c r="T154" s="162"/>
      <c r="AT154" s="157" t="s">
        <v>163</v>
      </c>
      <c r="AU154" s="157" t="s">
        <v>157</v>
      </c>
      <c r="AV154" s="12" t="s">
        <v>86</v>
      </c>
      <c r="AW154" s="12" t="s">
        <v>30</v>
      </c>
      <c r="AX154" s="12" t="s">
        <v>77</v>
      </c>
      <c r="AY154" s="157" t="s">
        <v>148</v>
      </c>
    </row>
    <row r="155" spans="2:65" s="12" customFormat="1" x14ac:dyDescent="0.2">
      <c r="B155" s="155"/>
      <c r="D155" s="156" t="s">
        <v>163</v>
      </c>
      <c r="E155" s="157" t="s">
        <v>1</v>
      </c>
      <c r="F155" s="158" t="s">
        <v>171</v>
      </c>
      <c r="H155" s="159">
        <v>1</v>
      </c>
      <c r="I155" s="160"/>
      <c r="L155" s="155"/>
      <c r="M155" s="161"/>
      <c r="T155" s="162"/>
      <c r="AT155" s="157" t="s">
        <v>163</v>
      </c>
      <c r="AU155" s="157" t="s">
        <v>157</v>
      </c>
      <c r="AV155" s="12" t="s">
        <v>86</v>
      </c>
      <c r="AW155" s="12" t="s">
        <v>30</v>
      </c>
      <c r="AX155" s="12" t="s">
        <v>77</v>
      </c>
      <c r="AY155" s="157" t="s">
        <v>148</v>
      </c>
    </row>
    <row r="156" spans="2:65" s="13" customFormat="1" x14ac:dyDescent="0.2">
      <c r="B156" s="163"/>
      <c r="D156" s="156" t="s">
        <v>163</v>
      </c>
      <c r="E156" s="164" t="s">
        <v>1</v>
      </c>
      <c r="F156" s="165" t="s">
        <v>166</v>
      </c>
      <c r="H156" s="166">
        <v>5</v>
      </c>
      <c r="I156" s="167"/>
      <c r="L156" s="163"/>
      <c r="M156" s="168"/>
      <c r="T156" s="169"/>
      <c r="AT156" s="164" t="s">
        <v>163</v>
      </c>
      <c r="AU156" s="164" t="s">
        <v>157</v>
      </c>
      <c r="AV156" s="13" t="s">
        <v>156</v>
      </c>
      <c r="AW156" s="13" t="s">
        <v>30</v>
      </c>
      <c r="AX156" s="13" t="s">
        <v>84</v>
      </c>
      <c r="AY156" s="164" t="s">
        <v>148</v>
      </c>
    </row>
    <row r="157" spans="2:65" s="1" customFormat="1" ht="21.75" customHeight="1" x14ac:dyDescent="0.2">
      <c r="B157" s="32"/>
      <c r="C157" s="142" t="s">
        <v>184</v>
      </c>
      <c r="D157" s="142" t="s">
        <v>152</v>
      </c>
      <c r="E157" s="143" t="s">
        <v>185</v>
      </c>
      <c r="F157" s="144" t="s">
        <v>186</v>
      </c>
      <c r="G157" s="145" t="s">
        <v>161</v>
      </c>
      <c r="H157" s="146">
        <v>1</v>
      </c>
      <c r="I157" s="147"/>
      <c r="J157" s="148">
        <f>ROUND(I157*H157,2)</f>
        <v>0</v>
      </c>
      <c r="K157" s="149"/>
      <c r="L157" s="32"/>
      <c r="M157" s="150" t="s">
        <v>1</v>
      </c>
      <c r="N157" s="151" t="s">
        <v>42</v>
      </c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AR157" s="154" t="s">
        <v>156</v>
      </c>
      <c r="AT157" s="154" t="s">
        <v>152</v>
      </c>
      <c r="AU157" s="154" t="s">
        <v>157</v>
      </c>
      <c r="AY157" s="16" t="s">
        <v>148</v>
      </c>
      <c r="BE157" s="92">
        <f>IF(N157="základní",J157,0)</f>
        <v>0</v>
      </c>
      <c r="BF157" s="92">
        <f>IF(N157="snížená",J157,0)</f>
        <v>0</v>
      </c>
      <c r="BG157" s="92">
        <f>IF(N157="zákl. přenesená",J157,0)</f>
        <v>0</v>
      </c>
      <c r="BH157" s="92">
        <f>IF(N157="sníž. přenesená",J157,0)</f>
        <v>0</v>
      </c>
      <c r="BI157" s="92">
        <f>IF(N157="nulová",J157,0)</f>
        <v>0</v>
      </c>
      <c r="BJ157" s="16" t="s">
        <v>84</v>
      </c>
      <c r="BK157" s="92">
        <f>ROUND(I157*H157,2)</f>
        <v>0</v>
      </c>
      <c r="BL157" s="16" t="s">
        <v>156</v>
      </c>
      <c r="BM157" s="154" t="s">
        <v>187</v>
      </c>
    </row>
    <row r="158" spans="2:65" s="12" customFormat="1" x14ac:dyDescent="0.2">
      <c r="B158" s="155"/>
      <c r="D158" s="156" t="s">
        <v>163</v>
      </c>
      <c r="E158" s="157" t="s">
        <v>1</v>
      </c>
      <c r="F158" s="158" t="s">
        <v>175</v>
      </c>
      <c r="H158" s="159">
        <v>1</v>
      </c>
      <c r="I158" s="160"/>
      <c r="L158" s="155"/>
      <c r="M158" s="161"/>
      <c r="T158" s="162"/>
      <c r="AT158" s="157" t="s">
        <v>163</v>
      </c>
      <c r="AU158" s="157" t="s">
        <v>157</v>
      </c>
      <c r="AV158" s="12" t="s">
        <v>86</v>
      </c>
      <c r="AW158" s="12" t="s">
        <v>30</v>
      </c>
      <c r="AX158" s="12" t="s">
        <v>77</v>
      </c>
      <c r="AY158" s="157" t="s">
        <v>148</v>
      </c>
    </row>
    <row r="159" spans="2:65" s="13" customFormat="1" x14ac:dyDescent="0.2">
      <c r="B159" s="163"/>
      <c r="D159" s="156" t="s">
        <v>163</v>
      </c>
      <c r="E159" s="164" t="s">
        <v>1</v>
      </c>
      <c r="F159" s="165" t="s">
        <v>166</v>
      </c>
      <c r="H159" s="166">
        <v>1</v>
      </c>
      <c r="I159" s="167"/>
      <c r="L159" s="163"/>
      <c r="M159" s="168"/>
      <c r="T159" s="169"/>
      <c r="AT159" s="164" t="s">
        <v>163</v>
      </c>
      <c r="AU159" s="164" t="s">
        <v>157</v>
      </c>
      <c r="AV159" s="13" t="s">
        <v>156</v>
      </c>
      <c r="AW159" s="13" t="s">
        <v>30</v>
      </c>
      <c r="AX159" s="13" t="s">
        <v>84</v>
      </c>
      <c r="AY159" s="164" t="s">
        <v>148</v>
      </c>
    </row>
    <row r="160" spans="2:65" s="1" customFormat="1" ht="24.15" customHeight="1" x14ac:dyDescent="0.2">
      <c r="B160" s="32"/>
      <c r="C160" s="142" t="s">
        <v>188</v>
      </c>
      <c r="D160" s="142" t="s">
        <v>152</v>
      </c>
      <c r="E160" s="143" t="s">
        <v>189</v>
      </c>
      <c r="F160" s="144" t="s">
        <v>190</v>
      </c>
      <c r="G160" s="145" t="s">
        <v>161</v>
      </c>
      <c r="H160" s="146">
        <v>8</v>
      </c>
      <c r="I160" s="147"/>
      <c r="J160" s="148">
        <f>ROUND(I160*H160,2)</f>
        <v>0</v>
      </c>
      <c r="K160" s="149"/>
      <c r="L160" s="32"/>
      <c r="M160" s="150" t="s">
        <v>1</v>
      </c>
      <c r="N160" s="151" t="s">
        <v>42</v>
      </c>
      <c r="P160" s="152">
        <f>O160*H160</f>
        <v>0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AR160" s="154" t="s">
        <v>156</v>
      </c>
      <c r="AT160" s="154" t="s">
        <v>152</v>
      </c>
      <c r="AU160" s="154" t="s">
        <v>157</v>
      </c>
      <c r="AY160" s="16" t="s">
        <v>148</v>
      </c>
      <c r="BE160" s="92">
        <f>IF(N160="základní",J160,0)</f>
        <v>0</v>
      </c>
      <c r="BF160" s="92">
        <f>IF(N160="snížená",J160,0)</f>
        <v>0</v>
      </c>
      <c r="BG160" s="92">
        <f>IF(N160="zákl. přenesená",J160,0)</f>
        <v>0</v>
      </c>
      <c r="BH160" s="92">
        <f>IF(N160="sníž. přenesená",J160,0)</f>
        <v>0</v>
      </c>
      <c r="BI160" s="92">
        <f>IF(N160="nulová",J160,0)</f>
        <v>0</v>
      </c>
      <c r="BJ160" s="16" t="s">
        <v>84</v>
      </c>
      <c r="BK160" s="92">
        <f>ROUND(I160*H160,2)</f>
        <v>0</v>
      </c>
      <c r="BL160" s="16" t="s">
        <v>156</v>
      </c>
      <c r="BM160" s="154" t="s">
        <v>191</v>
      </c>
    </row>
    <row r="161" spans="2:65" s="12" customFormat="1" x14ac:dyDescent="0.2">
      <c r="B161" s="155"/>
      <c r="D161" s="156" t="s">
        <v>163</v>
      </c>
      <c r="E161" s="157" t="s">
        <v>1</v>
      </c>
      <c r="F161" s="158" t="s">
        <v>164</v>
      </c>
      <c r="H161" s="159">
        <v>2</v>
      </c>
      <c r="I161" s="160"/>
      <c r="L161" s="155"/>
      <c r="M161" s="161"/>
      <c r="T161" s="162"/>
      <c r="AT161" s="157" t="s">
        <v>163</v>
      </c>
      <c r="AU161" s="157" t="s">
        <v>157</v>
      </c>
      <c r="AV161" s="12" t="s">
        <v>86</v>
      </c>
      <c r="AW161" s="12" t="s">
        <v>30</v>
      </c>
      <c r="AX161" s="12" t="s">
        <v>77</v>
      </c>
      <c r="AY161" s="157" t="s">
        <v>148</v>
      </c>
    </row>
    <row r="162" spans="2:65" s="12" customFormat="1" x14ac:dyDescent="0.2">
      <c r="B162" s="155"/>
      <c r="D162" s="156" t="s">
        <v>163</v>
      </c>
      <c r="E162" s="157" t="s">
        <v>1</v>
      </c>
      <c r="F162" s="158" t="s">
        <v>165</v>
      </c>
      <c r="H162" s="159">
        <v>6</v>
      </c>
      <c r="I162" s="160"/>
      <c r="L162" s="155"/>
      <c r="M162" s="161"/>
      <c r="T162" s="162"/>
      <c r="AT162" s="157" t="s">
        <v>163</v>
      </c>
      <c r="AU162" s="157" t="s">
        <v>157</v>
      </c>
      <c r="AV162" s="12" t="s">
        <v>86</v>
      </c>
      <c r="AW162" s="12" t="s">
        <v>30</v>
      </c>
      <c r="AX162" s="12" t="s">
        <v>77</v>
      </c>
      <c r="AY162" s="157" t="s">
        <v>148</v>
      </c>
    </row>
    <row r="163" spans="2:65" s="13" customFormat="1" x14ac:dyDescent="0.2">
      <c r="B163" s="163"/>
      <c r="D163" s="156" t="s">
        <v>163</v>
      </c>
      <c r="E163" s="164" t="s">
        <v>1</v>
      </c>
      <c r="F163" s="165" t="s">
        <v>166</v>
      </c>
      <c r="H163" s="166">
        <v>8</v>
      </c>
      <c r="I163" s="167"/>
      <c r="L163" s="163"/>
      <c r="M163" s="168"/>
      <c r="T163" s="169"/>
      <c r="AT163" s="164" t="s">
        <v>163</v>
      </c>
      <c r="AU163" s="164" t="s">
        <v>157</v>
      </c>
      <c r="AV163" s="13" t="s">
        <v>156</v>
      </c>
      <c r="AW163" s="13" t="s">
        <v>30</v>
      </c>
      <c r="AX163" s="13" t="s">
        <v>84</v>
      </c>
      <c r="AY163" s="164" t="s">
        <v>148</v>
      </c>
    </row>
    <row r="164" spans="2:65" s="1" customFormat="1" ht="24.15" customHeight="1" x14ac:dyDescent="0.2">
      <c r="B164" s="32"/>
      <c r="C164" s="142" t="s">
        <v>192</v>
      </c>
      <c r="D164" s="142" t="s">
        <v>152</v>
      </c>
      <c r="E164" s="143" t="s">
        <v>193</v>
      </c>
      <c r="F164" s="144" t="s">
        <v>194</v>
      </c>
      <c r="G164" s="145" t="s">
        <v>161</v>
      </c>
      <c r="H164" s="146">
        <v>6</v>
      </c>
      <c r="I164" s="147"/>
      <c r="J164" s="148">
        <f>ROUND(I164*H164,2)</f>
        <v>0</v>
      </c>
      <c r="K164" s="149"/>
      <c r="L164" s="32"/>
      <c r="M164" s="150" t="s">
        <v>1</v>
      </c>
      <c r="N164" s="151" t="s">
        <v>42</v>
      </c>
      <c r="P164" s="152">
        <f>O164*H164</f>
        <v>0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AR164" s="154" t="s">
        <v>156</v>
      </c>
      <c r="AT164" s="154" t="s">
        <v>152</v>
      </c>
      <c r="AU164" s="154" t="s">
        <v>157</v>
      </c>
      <c r="AY164" s="16" t="s">
        <v>148</v>
      </c>
      <c r="BE164" s="92">
        <f>IF(N164="základní",J164,0)</f>
        <v>0</v>
      </c>
      <c r="BF164" s="92">
        <f>IF(N164="snížená",J164,0)</f>
        <v>0</v>
      </c>
      <c r="BG164" s="92">
        <f>IF(N164="zákl. přenesená",J164,0)</f>
        <v>0</v>
      </c>
      <c r="BH164" s="92">
        <f>IF(N164="sníž. přenesená",J164,0)</f>
        <v>0</v>
      </c>
      <c r="BI164" s="92">
        <f>IF(N164="nulová",J164,0)</f>
        <v>0</v>
      </c>
      <c r="BJ164" s="16" t="s">
        <v>84</v>
      </c>
      <c r="BK164" s="92">
        <f>ROUND(I164*H164,2)</f>
        <v>0</v>
      </c>
      <c r="BL164" s="16" t="s">
        <v>156</v>
      </c>
      <c r="BM164" s="154" t="s">
        <v>195</v>
      </c>
    </row>
    <row r="165" spans="2:65" s="12" customFormat="1" x14ac:dyDescent="0.2">
      <c r="B165" s="155"/>
      <c r="D165" s="156" t="s">
        <v>163</v>
      </c>
      <c r="E165" s="157" t="s">
        <v>1</v>
      </c>
      <c r="F165" s="158" t="s">
        <v>170</v>
      </c>
      <c r="H165" s="159">
        <v>4</v>
      </c>
      <c r="I165" s="160"/>
      <c r="L165" s="155"/>
      <c r="M165" s="161"/>
      <c r="T165" s="162"/>
      <c r="AT165" s="157" t="s">
        <v>163</v>
      </c>
      <c r="AU165" s="157" t="s">
        <v>157</v>
      </c>
      <c r="AV165" s="12" t="s">
        <v>86</v>
      </c>
      <c r="AW165" s="12" t="s">
        <v>30</v>
      </c>
      <c r="AX165" s="12" t="s">
        <v>77</v>
      </c>
      <c r="AY165" s="157" t="s">
        <v>148</v>
      </c>
    </row>
    <row r="166" spans="2:65" s="12" customFormat="1" x14ac:dyDescent="0.2">
      <c r="B166" s="155"/>
      <c r="D166" s="156" t="s">
        <v>163</v>
      </c>
      <c r="E166" s="157" t="s">
        <v>1</v>
      </c>
      <c r="F166" s="158" t="s">
        <v>171</v>
      </c>
      <c r="H166" s="159">
        <v>1</v>
      </c>
      <c r="I166" s="160"/>
      <c r="L166" s="155"/>
      <c r="M166" s="161"/>
      <c r="T166" s="162"/>
      <c r="AT166" s="157" t="s">
        <v>163</v>
      </c>
      <c r="AU166" s="157" t="s">
        <v>157</v>
      </c>
      <c r="AV166" s="12" t="s">
        <v>86</v>
      </c>
      <c r="AW166" s="12" t="s">
        <v>30</v>
      </c>
      <c r="AX166" s="12" t="s">
        <v>77</v>
      </c>
      <c r="AY166" s="157" t="s">
        <v>148</v>
      </c>
    </row>
    <row r="167" spans="2:65" s="12" customFormat="1" x14ac:dyDescent="0.2">
      <c r="B167" s="155"/>
      <c r="D167" s="156" t="s">
        <v>163</v>
      </c>
      <c r="E167" s="157" t="s">
        <v>1</v>
      </c>
      <c r="F167" s="158" t="s">
        <v>175</v>
      </c>
      <c r="H167" s="159">
        <v>1</v>
      </c>
      <c r="I167" s="160"/>
      <c r="L167" s="155"/>
      <c r="M167" s="161"/>
      <c r="T167" s="162"/>
      <c r="AT167" s="157" t="s">
        <v>163</v>
      </c>
      <c r="AU167" s="157" t="s">
        <v>157</v>
      </c>
      <c r="AV167" s="12" t="s">
        <v>86</v>
      </c>
      <c r="AW167" s="12" t="s">
        <v>30</v>
      </c>
      <c r="AX167" s="12" t="s">
        <v>77</v>
      </c>
      <c r="AY167" s="157" t="s">
        <v>148</v>
      </c>
    </row>
    <row r="168" spans="2:65" s="13" customFormat="1" x14ac:dyDescent="0.2">
      <c r="B168" s="163"/>
      <c r="D168" s="156" t="s">
        <v>163</v>
      </c>
      <c r="E168" s="164" t="s">
        <v>1</v>
      </c>
      <c r="F168" s="165" t="s">
        <v>166</v>
      </c>
      <c r="H168" s="166">
        <v>6</v>
      </c>
      <c r="I168" s="167"/>
      <c r="L168" s="163"/>
      <c r="M168" s="168"/>
      <c r="T168" s="169"/>
      <c r="AT168" s="164" t="s">
        <v>163</v>
      </c>
      <c r="AU168" s="164" t="s">
        <v>157</v>
      </c>
      <c r="AV168" s="13" t="s">
        <v>156</v>
      </c>
      <c r="AW168" s="13" t="s">
        <v>30</v>
      </c>
      <c r="AX168" s="13" t="s">
        <v>84</v>
      </c>
      <c r="AY168" s="164" t="s">
        <v>148</v>
      </c>
    </row>
    <row r="169" spans="2:65" s="1" customFormat="1" ht="24.15" customHeight="1" x14ac:dyDescent="0.2">
      <c r="B169" s="32"/>
      <c r="C169" s="142" t="s">
        <v>196</v>
      </c>
      <c r="D169" s="142" t="s">
        <v>152</v>
      </c>
      <c r="E169" s="143" t="s">
        <v>197</v>
      </c>
      <c r="F169" s="144" t="s">
        <v>198</v>
      </c>
      <c r="G169" s="145" t="s">
        <v>161</v>
      </c>
      <c r="H169" s="146">
        <v>8</v>
      </c>
      <c r="I169" s="147"/>
      <c r="J169" s="148">
        <f>ROUND(I169*H169,2)</f>
        <v>0</v>
      </c>
      <c r="K169" s="149"/>
      <c r="L169" s="32"/>
      <c r="M169" s="150" t="s">
        <v>1</v>
      </c>
      <c r="N169" s="151" t="s">
        <v>42</v>
      </c>
      <c r="P169" s="152">
        <f>O169*H169</f>
        <v>0</v>
      </c>
      <c r="Q169" s="152">
        <v>0</v>
      </c>
      <c r="R169" s="152">
        <f>Q169*H169</f>
        <v>0</v>
      </c>
      <c r="S169" s="152">
        <v>0</v>
      </c>
      <c r="T169" s="153">
        <f>S169*H169</f>
        <v>0</v>
      </c>
      <c r="AR169" s="154" t="s">
        <v>156</v>
      </c>
      <c r="AT169" s="154" t="s">
        <v>152</v>
      </c>
      <c r="AU169" s="154" t="s">
        <v>157</v>
      </c>
      <c r="AY169" s="16" t="s">
        <v>148</v>
      </c>
      <c r="BE169" s="92">
        <f>IF(N169="základní",J169,0)</f>
        <v>0</v>
      </c>
      <c r="BF169" s="92">
        <f>IF(N169="snížená",J169,0)</f>
        <v>0</v>
      </c>
      <c r="BG169" s="92">
        <f>IF(N169="zákl. přenesená",J169,0)</f>
        <v>0</v>
      </c>
      <c r="BH169" s="92">
        <f>IF(N169="sníž. přenesená",J169,0)</f>
        <v>0</v>
      </c>
      <c r="BI169" s="92">
        <f>IF(N169="nulová",J169,0)</f>
        <v>0</v>
      </c>
      <c r="BJ169" s="16" t="s">
        <v>84</v>
      </c>
      <c r="BK169" s="92">
        <f>ROUND(I169*H169,2)</f>
        <v>0</v>
      </c>
      <c r="BL169" s="16" t="s">
        <v>156</v>
      </c>
      <c r="BM169" s="154" t="s">
        <v>199</v>
      </c>
    </row>
    <row r="170" spans="2:65" s="12" customFormat="1" x14ac:dyDescent="0.2">
      <c r="B170" s="155"/>
      <c r="D170" s="156" t="s">
        <v>163</v>
      </c>
      <c r="E170" s="157" t="s">
        <v>1</v>
      </c>
      <c r="F170" s="158" t="s">
        <v>164</v>
      </c>
      <c r="H170" s="159">
        <v>2</v>
      </c>
      <c r="I170" s="160"/>
      <c r="L170" s="155"/>
      <c r="M170" s="161"/>
      <c r="T170" s="162"/>
      <c r="AT170" s="157" t="s">
        <v>163</v>
      </c>
      <c r="AU170" s="157" t="s">
        <v>157</v>
      </c>
      <c r="AV170" s="12" t="s">
        <v>86</v>
      </c>
      <c r="AW170" s="12" t="s">
        <v>30</v>
      </c>
      <c r="AX170" s="12" t="s">
        <v>77</v>
      </c>
      <c r="AY170" s="157" t="s">
        <v>148</v>
      </c>
    </row>
    <row r="171" spans="2:65" s="12" customFormat="1" x14ac:dyDescent="0.2">
      <c r="B171" s="155"/>
      <c r="D171" s="156" t="s">
        <v>163</v>
      </c>
      <c r="E171" s="157" t="s">
        <v>1</v>
      </c>
      <c r="F171" s="158" t="s">
        <v>165</v>
      </c>
      <c r="H171" s="159">
        <v>6</v>
      </c>
      <c r="I171" s="160"/>
      <c r="L171" s="155"/>
      <c r="M171" s="161"/>
      <c r="T171" s="162"/>
      <c r="AT171" s="157" t="s">
        <v>163</v>
      </c>
      <c r="AU171" s="157" t="s">
        <v>157</v>
      </c>
      <c r="AV171" s="12" t="s">
        <v>86</v>
      </c>
      <c r="AW171" s="12" t="s">
        <v>30</v>
      </c>
      <c r="AX171" s="12" t="s">
        <v>77</v>
      </c>
      <c r="AY171" s="157" t="s">
        <v>148</v>
      </c>
    </row>
    <row r="172" spans="2:65" s="13" customFormat="1" x14ac:dyDescent="0.2">
      <c r="B172" s="163"/>
      <c r="D172" s="156" t="s">
        <v>163</v>
      </c>
      <c r="E172" s="164" t="s">
        <v>1</v>
      </c>
      <c r="F172" s="165" t="s">
        <v>166</v>
      </c>
      <c r="H172" s="166">
        <v>8</v>
      </c>
      <c r="I172" s="167"/>
      <c r="L172" s="163"/>
      <c r="M172" s="168"/>
      <c r="T172" s="169"/>
      <c r="AT172" s="164" t="s">
        <v>163</v>
      </c>
      <c r="AU172" s="164" t="s">
        <v>157</v>
      </c>
      <c r="AV172" s="13" t="s">
        <v>156</v>
      </c>
      <c r="AW172" s="13" t="s">
        <v>30</v>
      </c>
      <c r="AX172" s="13" t="s">
        <v>84</v>
      </c>
      <c r="AY172" s="164" t="s">
        <v>148</v>
      </c>
    </row>
    <row r="173" spans="2:65" s="1" customFormat="1" ht="24.15" customHeight="1" x14ac:dyDescent="0.2">
      <c r="B173" s="32"/>
      <c r="C173" s="142" t="s">
        <v>150</v>
      </c>
      <c r="D173" s="142" t="s">
        <v>152</v>
      </c>
      <c r="E173" s="143" t="s">
        <v>200</v>
      </c>
      <c r="F173" s="144" t="s">
        <v>201</v>
      </c>
      <c r="G173" s="145" t="s">
        <v>161</v>
      </c>
      <c r="H173" s="146">
        <v>5</v>
      </c>
      <c r="I173" s="147"/>
      <c r="J173" s="148">
        <f>ROUND(I173*H173,2)</f>
        <v>0</v>
      </c>
      <c r="K173" s="149"/>
      <c r="L173" s="32"/>
      <c r="M173" s="150" t="s">
        <v>1</v>
      </c>
      <c r="N173" s="151" t="s">
        <v>42</v>
      </c>
      <c r="P173" s="152">
        <f>O173*H173</f>
        <v>0</v>
      </c>
      <c r="Q173" s="152">
        <v>0</v>
      </c>
      <c r="R173" s="152">
        <f>Q173*H173</f>
        <v>0</v>
      </c>
      <c r="S173" s="152">
        <v>0</v>
      </c>
      <c r="T173" s="153">
        <f>S173*H173</f>
        <v>0</v>
      </c>
      <c r="AR173" s="154" t="s">
        <v>156</v>
      </c>
      <c r="AT173" s="154" t="s">
        <v>152</v>
      </c>
      <c r="AU173" s="154" t="s">
        <v>157</v>
      </c>
      <c r="AY173" s="16" t="s">
        <v>148</v>
      </c>
      <c r="BE173" s="92">
        <f>IF(N173="základní",J173,0)</f>
        <v>0</v>
      </c>
      <c r="BF173" s="92">
        <f>IF(N173="snížená",J173,0)</f>
        <v>0</v>
      </c>
      <c r="BG173" s="92">
        <f>IF(N173="zákl. přenesená",J173,0)</f>
        <v>0</v>
      </c>
      <c r="BH173" s="92">
        <f>IF(N173="sníž. přenesená",J173,0)</f>
        <v>0</v>
      </c>
      <c r="BI173" s="92">
        <f>IF(N173="nulová",J173,0)</f>
        <v>0</v>
      </c>
      <c r="BJ173" s="16" t="s">
        <v>84</v>
      </c>
      <c r="BK173" s="92">
        <f>ROUND(I173*H173,2)</f>
        <v>0</v>
      </c>
      <c r="BL173" s="16" t="s">
        <v>156</v>
      </c>
      <c r="BM173" s="154" t="s">
        <v>202</v>
      </c>
    </row>
    <row r="174" spans="2:65" s="12" customFormat="1" x14ac:dyDescent="0.2">
      <c r="B174" s="155"/>
      <c r="D174" s="156" t="s">
        <v>163</v>
      </c>
      <c r="E174" s="157" t="s">
        <v>1</v>
      </c>
      <c r="F174" s="158" t="s">
        <v>170</v>
      </c>
      <c r="H174" s="159">
        <v>4</v>
      </c>
      <c r="I174" s="160"/>
      <c r="L174" s="155"/>
      <c r="M174" s="161"/>
      <c r="T174" s="162"/>
      <c r="AT174" s="157" t="s">
        <v>163</v>
      </c>
      <c r="AU174" s="157" t="s">
        <v>157</v>
      </c>
      <c r="AV174" s="12" t="s">
        <v>86</v>
      </c>
      <c r="AW174" s="12" t="s">
        <v>30</v>
      </c>
      <c r="AX174" s="12" t="s">
        <v>77</v>
      </c>
      <c r="AY174" s="157" t="s">
        <v>148</v>
      </c>
    </row>
    <row r="175" spans="2:65" s="12" customFormat="1" x14ac:dyDescent="0.2">
      <c r="B175" s="155"/>
      <c r="D175" s="156" t="s">
        <v>163</v>
      </c>
      <c r="E175" s="157" t="s">
        <v>1</v>
      </c>
      <c r="F175" s="158" t="s">
        <v>171</v>
      </c>
      <c r="H175" s="159">
        <v>1</v>
      </c>
      <c r="I175" s="160"/>
      <c r="L175" s="155"/>
      <c r="M175" s="161"/>
      <c r="T175" s="162"/>
      <c r="AT175" s="157" t="s">
        <v>163</v>
      </c>
      <c r="AU175" s="157" t="s">
        <v>157</v>
      </c>
      <c r="AV175" s="12" t="s">
        <v>86</v>
      </c>
      <c r="AW175" s="12" t="s">
        <v>30</v>
      </c>
      <c r="AX175" s="12" t="s">
        <v>77</v>
      </c>
      <c r="AY175" s="157" t="s">
        <v>148</v>
      </c>
    </row>
    <row r="176" spans="2:65" s="13" customFormat="1" x14ac:dyDescent="0.2">
      <c r="B176" s="163"/>
      <c r="D176" s="156" t="s">
        <v>163</v>
      </c>
      <c r="E176" s="164" t="s">
        <v>1</v>
      </c>
      <c r="F176" s="165" t="s">
        <v>166</v>
      </c>
      <c r="H176" s="166">
        <v>5</v>
      </c>
      <c r="I176" s="167"/>
      <c r="L176" s="163"/>
      <c r="M176" s="168"/>
      <c r="T176" s="169"/>
      <c r="AT176" s="164" t="s">
        <v>163</v>
      </c>
      <c r="AU176" s="164" t="s">
        <v>157</v>
      </c>
      <c r="AV176" s="13" t="s">
        <v>156</v>
      </c>
      <c r="AW176" s="13" t="s">
        <v>30</v>
      </c>
      <c r="AX176" s="13" t="s">
        <v>84</v>
      </c>
      <c r="AY176" s="164" t="s">
        <v>148</v>
      </c>
    </row>
    <row r="177" spans="2:65" s="1" customFormat="1" ht="24.15" customHeight="1" x14ac:dyDescent="0.2">
      <c r="B177" s="32"/>
      <c r="C177" s="142" t="s">
        <v>8</v>
      </c>
      <c r="D177" s="142" t="s">
        <v>152</v>
      </c>
      <c r="E177" s="143" t="s">
        <v>203</v>
      </c>
      <c r="F177" s="144" t="s">
        <v>204</v>
      </c>
      <c r="G177" s="145" t="s">
        <v>161</v>
      </c>
      <c r="H177" s="146">
        <v>1</v>
      </c>
      <c r="I177" s="147"/>
      <c r="J177" s="148">
        <f>ROUND(I177*H177,2)</f>
        <v>0</v>
      </c>
      <c r="K177" s="149"/>
      <c r="L177" s="32"/>
      <c r="M177" s="150" t="s">
        <v>1</v>
      </c>
      <c r="N177" s="151" t="s">
        <v>42</v>
      </c>
      <c r="P177" s="152">
        <f>O177*H177</f>
        <v>0</v>
      </c>
      <c r="Q177" s="152">
        <v>0</v>
      </c>
      <c r="R177" s="152">
        <f>Q177*H177</f>
        <v>0</v>
      </c>
      <c r="S177" s="152">
        <v>0</v>
      </c>
      <c r="T177" s="153">
        <f>S177*H177</f>
        <v>0</v>
      </c>
      <c r="AR177" s="154" t="s">
        <v>156</v>
      </c>
      <c r="AT177" s="154" t="s">
        <v>152</v>
      </c>
      <c r="AU177" s="154" t="s">
        <v>157</v>
      </c>
      <c r="AY177" s="16" t="s">
        <v>148</v>
      </c>
      <c r="BE177" s="92">
        <f>IF(N177="základní",J177,0)</f>
        <v>0</v>
      </c>
      <c r="BF177" s="92">
        <f>IF(N177="snížená",J177,0)</f>
        <v>0</v>
      </c>
      <c r="BG177" s="92">
        <f>IF(N177="zákl. přenesená",J177,0)</f>
        <v>0</v>
      </c>
      <c r="BH177" s="92">
        <f>IF(N177="sníž. přenesená",J177,0)</f>
        <v>0</v>
      </c>
      <c r="BI177" s="92">
        <f>IF(N177="nulová",J177,0)</f>
        <v>0</v>
      </c>
      <c r="BJ177" s="16" t="s">
        <v>84</v>
      </c>
      <c r="BK177" s="92">
        <f>ROUND(I177*H177,2)</f>
        <v>0</v>
      </c>
      <c r="BL177" s="16" t="s">
        <v>156</v>
      </c>
      <c r="BM177" s="154" t="s">
        <v>205</v>
      </c>
    </row>
    <row r="178" spans="2:65" s="12" customFormat="1" x14ac:dyDescent="0.2">
      <c r="B178" s="155"/>
      <c r="D178" s="156" t="s">
        <v>163</v>
      </c>
      <c r="E178" s="157" t="s">
        <v>1</v>
      </c>
      <c r="F178" s="158" t="s">
        <v>175</v>
      </c>
      <c r="H178" s="159">
        <v>1</v>
      </c>
      <c r="I178" s="160"/>
      <c r="L178" s="155"/>
      <c r="M178" s="161"/>
      <c r="T178" s="162"/>
      <c r="AT178" s="157" t="s">
        <v>163</v>
      </c>
      <c r="AU178" s="157" t="s">
        <v>157</v>
      </c>
      <c r="AV178" s="12" t="s">
        <v>86</v>
      </c>
      <c r="AW178" s="12" t="s">
        <v>30</v>
      </c>
      <c r="AX178" s="12" t="s">
        <v>77</v>
      </c>
      <c r="AY178" s="157" t="s">
        <v>148</v>
      </c>
    </row>
    <row r="179" spans="2:65" s="13" customFormat="1" x14ac:dyDescent="0.2">
      <c r="B179" s="163"/>
      <c r="D179" s="156" t="s">
        <v>163</v>
      </c>
      <c r="E179" s="164" t="s">
        <v>1</v>
      </c>
      <c r="F179" s="165" t="s">
        <v>166</v>
      </c>
      <c r="H179" s="166">
        <v>1</v>
      </c>
      <c r="I179" s="167"/>
      <c r="L179" s="163"/>
      <c r="M179" s="168"/>
      <c r="T179" s="169"/>
      <c r="AT179" s="164" t="s">
        <v>163</v>
      </c>
      <c r="AU179" s="164" t="s">
        <v>157</v>
      </c>
      <c r="AV179" s="13" t="s">
        <v>156</v>
      </c>
      <c r="AW179" s="13" t="s">
        <v>30</v>
      </c>
      <c r="AX179" s="13" t="s">
        <v>84</v>
      </c>
      <c r="AY179" s="164" t="s">
        <v>148</v>
      </c>
    </row>
    <row r="180" spans="2:65" s="1" customFormat="1" ht="24.15" customHeight="1" x14ac:dyDescent="0.2">
      <c r="B180" s="32"/>
      <c r="C180" s="142" t="s">
        <v>206</v>
      </c>
      <c r="D180" s="142" t="s">
        <v>152</v>
      </c>
      <c r="E180" s="143" t="s">
        <v>207</v>
      </c>
      <c r="F180" s="144" t="s">
        <v>208</v>
      </c>
      <c r="G180" s="145" t="s">
        <v>209</v>
      </c>
      <c r="H180" s="146">
        <v>1</v>
      </c>
      <c r="I180" s="147"/>
      <c r="J180" s="148">
        <f>ROUND(I180*H180,2)</f>
        <v>0</v>
      </c>
      <c r="K180" s="149"/>
      <c r="L180" s="32"/>
      <c r="M180" s="150" t="s">
        <v>1</v>
      </c>
      <c r="N180" s="151" t="s">
        <v>42</v>
      </c>
      <c r="P180" s="152">
        <f>O180*H180</f>
        <v>0</v>
      </c>
      <c r="Q180" s="152">
        <v>0</v>
      </c>
      <c r="R180" s="152">
        <f>Q180*H180</f>
        <v>0</v>
      </c>
      <c r="S180" s="152">
        <v>0</v>
      </c>
      <c r="T180" s="153">
        <f>S180*H180</f>
        <v>0</v>
      </c>
      <c r="AR180" s="154" t="s">
        <v>156</v>
      </c>
      <c r="AT180" s="154" t="s">
        <v>152</v>
      </c>
      <c r="AU180" s="154" t="s">
        <v>157</v>
      </c>
      <c r="AY180" s="16" t="s">
        <v>148</v>
      </c>
      <c r="BE180" s="92">
        <f>IF(N180="základní",J180,0)</f>
        <v>0</v>
      </c>
      <c r="BF180" s="92">
        <f>IF(N180="snížená",J180,0)</f>
        <v>0</v>
      </c>
      <c r="BG180" s="92">
        <f>IF(N180="zákl. přenesená",J180,0)</f>
        <v>0</v>
      </c>
      <c r="BH180" s="92">
        <f>IF(N180="sníž. přenesená",J180,0)</f>
        <v>0</v>
      </c>
      <c r="BI180" s="92">
        <f>IF(N180="nulová",J180,0)</f>
        <v>0</v>
      </c>
      <c r="BJ180" s="16" t="s">
        <v>84</v>
      </c>
      <c r="BK180" s="92">
        <f>ROUND(I180*H180,2)</f>
        <v>0</v>
      </c>
      <c r="BL180" s="16" t="s">
        <v>156</v>
      </c>
      <c r="BM180" s="154" t="s">
        <v>210</v>
      </c>
    </row>
    <row r="181" spans="2:65" s="14" customFormat="1" x14ac:dyDescent="0.2">
      <c r="B181" s="170"/>
      <c r="D181" s="156" t="s">
        <v>163</v>
      </c>
      <c r="E181" s="171" t="s">
        <v>1</v>
      </c>
      <c r="F181" s="172" t="s">
        <v>211</v>
      </c>
      <c r="H181" s="171" t="s">
        <v>1</v>
      </c>
      <c r="I181" s="173"/>
      <c r="L181" s="170"/>
      <c r="M181" s="174"/>
      <c r="T181" s="175"/>
      <c r="AT181" s="171" t="s">
        <v>163</v>
      </c>
      <c r="AU181" s="171" t="s">
        <v>157</v>
      </c>
      <c r="AV181" s="14" t="s">
        <v>84</v>
      </c>
      <c r="AW181" s="14" t="s">
        <v>30</v>
      </c>
      <c r="AX181" s="14" t="s">
        <v>77</v>
      </c>
      <c r="AY181" s="171" t="s">
        <v>148</v>
      </c>
    </row>
    <row r="182" spans="2:65" s="12" customFormat="1" x14ac:dyDescent="0.2">
      <c r="B182" s="155"/>
      <c r="D182" s="156" t="s">
        <v>163</v>
      </c>
      <c r="E182" s="157" t="s">
        <v>1</v>
      </c>
      <c r="F182" s="158" t="s">
        <v>84</v>
      </c>
      <c r="H182" s="159">
        <v>1</v>
      </c>
      <c r="I182" s="160"/>
      <c r="L182" s="155"/>
      <c r="M182" s="161"/>
      <c r="T182" s="162"/>
      <c r="AT182" s="157" t="s">
        <v>163</v>
      </c>
      <c r="AU182" s="157" t="s">
        <v>157</v>
      </c>
      <c r="AV182" s="12" t="s">
        <v>86</v>
      </c>
      <c r="AW182" s="12" t="s">
        <v>30</v>
      </c>
      <c r="AX182" s="12" t="s">
        <v>77</v>
      </c>
      <c r="AY182" s="157" t="s">
        <v>148</v>
      </c>
    </row>
    <row r="183" spans="2:65" s="13" customFormat="1" x14ac:dyDescent="0.2">
      <c r="B183" s="163"/>
      <c r="D183" s="156" t="s">
        <v>163</v>
      </c>
      <c r="E183" s="164" t="s">
        <v>1</v>
      </c>
      <c r="F183" s="165" t="s">
        <v>166</v>
      </c>
      <c r="H183" s="166">
        <v>1</v>
      </c>
      <c r="I183" s="167"/>
      <c r="L183" s="163"/>
      <c r="M183" s="168"/>
      <c r="T183" s="169"/>
      <c r="AT183" s="164" t="s">
        <v>163</v>
      </c>
      <c r="AU183" s="164" t="s">
        <v>157</v>
      </c>
      <c r="AV183" s="13" t="s">
        <v>156</v>
      </c>
      <c r="AW183" s="13" t="s">
        <v>30</v>
      </c>
      <c r="AX183" s="13" t="s">
        <v>84</v>
      </c>
      <c r="AY183" s="164" t="s">
        <v>148</v>
      </c>
    </row>
    <row r="184" spans="2:65" s="11" customFormat="1" ht="20.9" customHeight="1" x14ac:dyDescent="0.25">
      <c r="B184" s="130"/>
      <c r="D184" s="131" t="s">
        <v>76</v>
      </c>
      <c r="E184" s="140" t="s">
        <v>8</v>
      </c>
      <c r="F184" s="140" t="s">
        <v>212</v>
      </c>
      <c r="I184" s="133"/>
      <c r="J184" s="141">
        <f>BK184</f>
        <v>0</v>
      </c>
      <c r="L184" s="130"/>
      <c r="M184" s="135"/>
      <c r="P184" s="136">
        <f>SUM(P185:P191)</f>
        <v>0</v>
      </c>
      <c r="R184" s="136">
        <f>SUM(R185:R191)</f>
        <v>0</v>
      </c>
      <c r="T184" s="137">
        <f>SUM(T185:T191)</f>
        <v>0</v>
      </c>
      <c r="AR184" s="131" t="s">
        <v>84</v>
      </c>
      <c r="AT184" s="138" t="s">
        <v>76</v>
      </c>
      <c r="AU184" s="138" t="s">
        <v>86</v>
      </c>
      <c r="AY184" s="131" t="s">
        <v>148</v>
      </c>
      <c r="BK184" s="139">
        <f>SUM(BK185:BK191)</f>
        <v>0</v>
      </c>
    </row>
    <row r="185" spans="2:65" s="1" customFormat="1" ht="24.15" customHeight="1" x14ac:dyDescent="0.2">
      <c r="B185" s="32"/>
      <c r="C185" s="142" t="s">
        <v>213</v>
      </c>
      <c r="D185" s="142" t="s">
        <v>152</v>
      </c>
      <c r="E185" s="143" t="s">
        <v>214</v>
      </c>
      <c r="F185" s="144" t="s">
        <v>215</v>
      </c>
      <c r="G185" s="145" t="s">
        <v>155</v>
      </c>
      <c r="H185" s="146">
        <v>1150</v>
      </c>
      <c r="I185" s="147"/>
      <c r="J185" s="148">
        <f>ROUND(I185*H185,2)</f>
        <v>0</v>
      </c>
      <c r="K185" s="149"/>
      <c r="L185" s="32"/>
      <c r="M185" s="150" t="s">
        <v>1</v>
      </c>
      <c r="N185" s="151" t="s">
        <v>42</v>
      </c>
      <c r="P185" s="152">
        <f>O185*H185</f>
        <v>0</v>
      </c>
      <c r="Q185" s="152">
        <v>0</v>
      </c>
      <c r="R185" s="152">
        <f>Q185*H185</f>
        <v>0</v>
      </c>
      <c r="S185" s="152">
        <v>0</v>
      </c>
      <c r="T185" s="153">
        <f>S185*H185</f>
        <v>0</v>
      </c>
      <c r="AR185" s="154" t="s">
        <v>156</v>
      </c>
      <c r="AT185" s="154" t="s">
        <v>152</v>
      </c>
      <c r="AU185" s="154" t="s">
        <v>157</v>
      </c>
      <c r="AY185" s="16" t="s">
        <v>148</v>
      </c>
      <c r="BE185" s="92">
        <f>IF(N185="základní",J185,0)</f>
        <v>0</v>
      </c>
      <c r="BF185" s="92">
        <f>IF(N185="snížená",J185,0)</f>
        <v>0</v>
      </c>
      <c r="BG185" s="92">
        <f>IF(N185="zákl. přenesená",J185,0)</f>
        <v>0</v>
      </c>
      <c r="BH185" s="92">
        <f>IF(N185="sníž. přenesená",J185,0)</f>
        <v>0</v>
      </c>
      <c r="BI185" s="92">
        <f>IF(N185="nulová",J185,0)</f>
        <v>0</v>
      </c>
      <c r="BJ185" s="16" t="s">
        <v>84</v>
      </c>
      <c r="BK185" s="92">
        <f>ROUND(I185*H185,2)</f>
        <v>0</v>
      </c>
      <c r="BL185" s="16" t="s">
        <v>156</v>
      </c>
      <c r="BM185" s="154" t="s">
        <v>216</v>
      </c>
    </row>
    <row r="186" spans="2:65" s="1" customFormat="1" ht="33" customHeight="1" x14ac:dyDescent="0.2">
      <c r="B186" s="32"/>
      <c r="C186" s="142" t="s">
        <v>217</v>
      </c>
      <c r="D186" s="142" t="s">
        <v>152</v>
      </c>
      <c r="E186" s="143" t="s">
        <v>218</v>
      </c>
      <c r="F186" s="144" t="s">
        <v>219</v>
      </c>
      <c r="G186" s="145" t="s">
        <v>220</v>
      </c>
      <c r="H186" s="146">
        <v>3578.6</v>
      </c>
      <c r="I186" s="147"/>
      <c r="J186" s="148">
        <f>ROUND(I186*H186,2)</f>
        <v>0</v>
      </c>
      <c r="K186" s="149"/>
      <c r="L186" s="32"/>
      <c r="M186" s="150" t="s">
        <v>1</v>
      </c>
      <c r="N186" s="151" t="s">
        <v>42</v>
      </c>
      <c r="P186" s="152">
        <f>O186*H186</f>
        <v>0</v>
      </c>
      <c r="Q186" s="152">
        <v>0</v>
      </c>
      <c r="R186" s="152">
        <f>Q186*H186</f>
        <v>0</v>
      </c>
      <c r="S186" s="152">
        <v>0</v>
      </c>
      <c r="T186" s="153">
        <f>S186*H186</f>
        <v>0</v>
      </c>
      <c r="AR186" s="154" t="s">
        <v>156</v>
      </c>
      <c r="AT186" s="154" t="s">
        <v>152</v>
      </c>
      <c r="AU186" s="154" t="s">
        <v>157</v>
      </c>
      <c r="AY186" s="16" t="s">
        <v>148</v>
      </c>
      <c r="BE186" s="92">
        <f>IF(N186="základní",J186,0)</f>
        <v>0</v>
      </c>
      <c r="BF186" s="92">
        <f>IF(N186="snížená",J186,0)</f>
        <v>0</v>
      </c>
      <c r="BG186" s="92">
        <f>IF(N186="zákl. přenesená",J186,0)</f>
        <v>0</v>
      </c>
      <c r="BH186" s="92">
        <f>IF(N186="sníž. přenesená",J186,0)</f>
        <v>0</v>
      </c>
      <c r="BI186" s="92">
        <f>IF(N186="nulová",J186,0)</f>
        <v>0</v>
      </c>
      <c r="BJ186" s="16" t="s">
        <v>84</v>
      </c>
      <c r="BK186" s="92">
        <f>ROUND(I186*H186,2)</f>
        <v>0</v>
      </c>
      <c r="BL186" s="16" t="s">
        <v>156</v>
      </c>
      <c r="BM186" s="154" t="s">
        <v>221</v>
      </c>
    </row>
    <row r="187" spans="2:65" s="12" customFormat="1" x14ac:dyDescent="0.2">
      <c r="B187" s="155"/>
      <c r="D187" s="156" t="s">
        <v>163</v>
      </c>
      <c r="E187" s="157" t="s">
        <v>1</v>
      </c>
      <c r="F187" s="158" t="s">
        <v>222</v>
      </c>
      <c r="H187" s="159">
        <v>3578.6</v>
      </c>
      <c r="I187" s="160"/>
      <c r="L187" s="155"/>
      <c r="M187" s="161"/>
      <c r="T187" s="162"/>
      <c r="AT187" s="157" t="s">
        <v>163</v>
      </c>
      <c r="AU187" s="157" t="s">
        <v>157</v>
      </c>
      <c r="AV187" s="12" t="s">
        <v>86</v>
      </c>
      <c r="AW187" s="12" t="s">
        <v>30</v>
      </c>
      <c r="AX187" s="12" t="s">
        <v>77</v>
      </c>
      <c r="AY187" s="157" t="s">
        <v>148</v>
      </c>
    </row>
    <row r="188" spans="2:65" s="13" customFormat="1" x14ac:dyDescent="0.2">
      <c r="B188" s="163"/>
      <c r="D188" s="156" t="s">
        <v>163</v>
      </c>
      <c r="E188" s="164" t="s">
        <v>1</v>
      </c>
      <c r="F188" s="165" t="s">
        <v>166</v>
      </c>
      <c r="H188" s="166">
        <v>3578.6</v>
      </c>
      <c r="I188" s="167"/>
      <c r="L188" s="163"/>
      <c r="M188" s="168"/>
      <c r="T188" s="169"/>
      <c r="AT188" s="164" t="s">
        <v>163</v>
      </c>
      <c r="AU188" s="164" t="s">
        <v>157</v>
      </c>
      <c r="AV188" s="13" t="s">
        <v>156</v>
      </c>
      <c r="AW188" s="13" t="s">
        <v>30</v>
      </c>
      <c r="AX188" s="13" t="s">
        <v>84</v>
      </c>
      <c r="AY188" s="164" t="s">
        <v>148</v>
      </c>
    </row>
    <row r="189" spans="2:65" s="1" customFormat="1" ht="33" customHeight="1" x14ac:dyDescent="0.2">
      <c r="B189" s="32"/>
      <c r="C189" s="142" t="s">
        <v>223</v>
      </c>
      <c r="D189" s="142" t="s">
        <v>152</v>
      </c>
      <c r="E189" s="143" t="s">
        <v>224</v>
      </c>
      <c r="F189" s="144" t="s">
        <v>225</v>
      </c>
      <c r="G189" s="145" t="s">
        <v>220</v>
      </c>
      <c r="H189" s="146">
        <v>60</v>
      </c>
      <c r="I189" s="147"/>
      <c r="J189" s="148">
        <f>ROUND(I189*H189,2)</f>
        <v>0</v>
      </c>
      <c r="K189" s="149"/>
      <c r="L189" s="32"/>
      <c r="M189" s="150" t="s">
        <v>1</v>
      </c>
      <c r="N189" s="151" t="s">
        <v>42</v>
      </c>
      <c r="P189" s="152">
        <f>O189*H189</f>
        <v>0</v>
      </c>
      <c r="Q189" s="152">
        <v>0</v>
      </c>
      <c r="R189" s="152">
        <f>Q189*H189</f>
        <v>0</v>
      </c>
      <c r="S189" s="152">
        <v>0</v>
      </c>
      <c r="T189" s="153">
        <f>S189*H189</f>
        <v>0</v>
      </c>
      <c r="AR189" s="154" t="s">
        <v>156</v>
      </c>
      <c r="AT189" s="154" t="s">
        <v>152</v>
      </c>
      <c r="AU189" s="154" t="s">
        <v>157</v>
      </c>
      <c r="AY189" s="16" t="s">
        <v>148</v>
      </c>
      <c r="BE189" s="92">
        <f>IF(N189="základní",J189,0)</f>
        <v>0</v>
      </c>
      <c r="BF189" s="92">
        <f>IF(N189="snížená",J189,0)</f>
        <v>0</v>
      </c>
      <c r="BG189" s="92">
        <f>IF(N189="zákl. přenesená",J189,0)</f>
        <v>0</v>
      </c>
      <c r="BH189" s="92">
        <f>IF(N189="sníž. přenesená",J189,0)</f>
        <v>0</v>
      </c>
      <c r="BI189" s="92">
        <f>IF(N189="nulová",J189,0)</f>
        <v>0</v>
      </c>
      <c r="BJ189" s="16" t="s">
        <v>84</v>
      </c>
      <c r="BK189" s="92">
        <f>ROUND(I189*H189,2)</f>
        <v>0</v>
      </c>
      <c r="BL189" s="16" t="s">
        <v>156</v>
      </c>
      <c r="BM189" s="154" t="s">
        <v>226</v>
      </c>
    </row>
    <row r="190" spans="2:65" s="12" customFormat="1" x14ac:dyDescent="0.2">
      <c r="B190" s="155"/>
      <c r="D190" s="156" t="s">
        <v>163</v>
      </c>
      <c r="E190" s="157" t="s">
        <v>1</v>
      </c>
      <c r="F190" s="158" t="s">
        <v>227</v>
      </c>
      <c r="H190" s="159">
        <v>60</v>
      </c>
      <c r="I190" s="160"/>
      <c r="L190" s="155"/>
      <c r="M190" s="161"/>
      <c r="T190" s="162"/>
      <c r="AT190" s="157" t="s">
        <v>163</v>
      </c>
      <c r="AU190" s="157" t="s">
        <v>157</v>
      </c>
      <c r="AV190" s="12" t="s">
        <v>86</v>
      </c>
      <c r="AW190" s="12" t="s">
        <v>30</v>
      </c>
      <c r="AX190" s="12" t="s">
        <v>77</v>
      </c>
      <c r="AY190" s="157" t="s">
        <v>148</v>
      </c>
    </row>
    <row r="191" spans="2:65" s="13" customFormat="1" x14ac:dyDescent="0.2">
      <c r="B191" s="163"/>
      <c r="D191" s="156" t="s">
        <v>163</v>
      </c>
      <c r="E191" s="164" t="s">
        <v>1</v>
      </c>
      <c r="F191" s="165" t="s">
        <v>166</v>
      </c>
      <c r="H191" s="166">
        <v>60</v>
      </c>
      <c r="I191" s="167"/>
      <c r="L191" s="163"/>
      <c r="M191" s="168"/>
      <c r="T191" s="169"/>
      <c r="AT191" s="164" t="s">
        <v>163</v>
      </c>
      <c r="AU191" s="164" t="s">
        <v>157</v>
      </c>
      <c r="AV191" s="13" t="s">
        <v>156</v>
      </c>
      <c r="AW191" s="13" t="s">
        <v>30</v>
      </c>
      <c r="AX191" s="13" t="s">
        <v>84</v>
      </c>
      <c r="AY191" s="164" t="s">
        <v>148</v>
      </c>
    </row>
    <row r="192" spans="2:65" s="11" customFormat="1" ht="20.9" customHeight="1" x14ac:dyDescent="0.25">
      <c r="B192" s="130"/>
      <c r="D192" s="131" t="s">
        <v>76</v>
      </c>
      <c r="E192" s="140" t="s">
        <v>228</v>
      </c>
      <c r="F192" s="140" t="s">
        <v>229</v>
      </c>
      <c r="I192" s="133"/>
      <c r="J192" s="141">
        <f>BK192</f>
        <v>0</v>
      </c>
      <c r="L192" s="130"/>
      <c r="M192" s="135"/>
      <c r="P192" s="136">
        <f>SUM(P193:P217)</f>
        <v>0</v>
      </c>
      <c r="R192" s="136">
        <f>SUM(R193:R217)</f>
        <v>0</v>
      </c>
      <c r="T192" s="137">
        <f>SUM(T193:T217)</f>
        <v>0</v>
      </c>
      <c r="AR192" s="131" t="s">
        <v>84</v>
      </c>
      <c r="AT192" s="138" t="s">
        <v>76</v>
      </c>
      <c r="AU192" s="138" t="s">
        <v>86</v>
      </c>
      <c r="AY192" s="131" t="s">
        <v>148</v>
      </c>
      <c r="BK192" s="139">
        <f>SUM(BK193:BK217)</f>
        <v>0</v>
      </c>
    </row>
    <row r="193" spans="2:65" s="1" customFormat="1" ht="33" customHeight="1" x14ac:dyDescent="0.2">
      <c r="B193" s="32"/>
      <c r="C193" s="142" t="s">
        <v>228</v>
      </c>
      <c r="D193" s="142" t="s">
        <v>152</v>
      </c>
      <c r="E193" s="143" t="s">
        <v>230</v>
      </c>
      <c r="F193" s="144" t="s">
        <v>231</v>
      </c>
      <c r="G193" s="145" t="s">
        <v>220</v>
      </c>
      <c r="H193" s="146">
        <v>48.6</v>
      </c>
      <c r="I193" s="147"/>
      <c r="J193" s="148">
        <f>ROUND(I193*H193,2)</f>
        <v>0</v>
      </c>
      <c r="K193" s="149"/>
      <c r="L193" s="32"/>
      <c r="M193" s="150" t="s">
        <v>1</v>
      </c>
      <c r="N193" s="151" t="s">
        <v>42</v>
      </c>
      <c r="P193" s="152">
        <f>O193*H193</f>
        <v>0</v>
      </c>
      <c r="Q193" s="152">
        <v>0</v>
      </c>
      <c r="R193" s="152">
        <f>Q193*H193</f>
        <v>0</v>
      </c>
      <c r="S193" s="152">
        <v>0</v>
      </c>
      <c r="T193" s="153">
        <f>S193*H193</f>
        <v>0</v>
      </c>
      <c r="AR193" s="154" t="s">
        <v>156</v>
      </c>
      <c r="AT193" s="154" t="s">
        <v>152</v>
      </c>
      <c r="AU193" s="154" t="s">
        <v>157</v>
      </c>
      <c r="AY193" s="16" t="s">
        <v>148</v>
      </c>
      <c r="BE193" s="92">
        <f>IF(N193="základní",J193,0)</f>
        <v>0</v>
      </c>
      <c r="BF193" s="92">
        <f>IF(N193="snížená",J193,0)</f>
        <v>0</v>
      </c>
      <c r="BG193" s="92">
        <f>IF(N193="zákl. přenesená",J193,0)</f>
        <v>0</v>
      </c>
      <c r="BH193" s="92">
        <f>IF(N193="sníž. přenesená",J193,0)</f>
        <v>0</v>
      </c>
      <c r="BI193" s="92">
        <f>IF(N193="nulová",J193,0)</f>
        <v>0</v>
      </c>
      <c r="BJ193" s="16" t="s">
        <v>84</v>
      </c>
      <c r="BK193" s="92">
        <f>ROUND(I193*H193,2)</f>
        <v>0</v>
      </c>
      <c r="BL193" s="16" t="s">
        <v>156</v>
      </c>
      <c r="BM193" s="154" t="s">
        <v>232</v>
      </c>
    </row>
    <row r="194" spans="2:65" s="14" customFormat="1" x14ac:dyDescent="0.2">
      <c r="B194" s="170"/>
      <c r="D194" s="156" t="s">
        <v>163</v>
      </c>
      <c r="E194" s="171" t="s">
        <v>1</v>
      </c>
      <c r="F194" s="172" t="s">
        <v>233</v>
      </c>
      <c r="H194" s="171" t="s">
        <v>1</v>
      </c>
      <c r="I194" s="173"/>
      <c r="L194" s="170"/>
      <c r="M194" s="174"/>
      <c r="T194" s="175"/>
      <c r="AT194" s="171" t="s">
        <v>163</v>
      </c>
      <c r="AU194" s="171" t="s">
        <v>157</v>
      </c>
      <c r="AV194" s="14" t="s">
        <v>84</v>
      </c>
      <c r="AW194" s="14" t="s">
        <v>30</v>
      </c>
      <c r="AX194" s="14" t="s">
        <v>77</v>
      </c>
      <c r="AY194" s="171" t="s">
        <v>148</v>
      </c>
    </row>
    <row r="195" spans="2:65" s="12" customFormat="1" x14ac:dyDescent="0.2">
      <c r="B195" s="155"/>
      <c r="D195" s="156" t="s">
        <v>163</v>
      </c>
      <c r="E195" s="157" t="s">
        <v>1</v>
      </c>
      <c r="F195" s="158" t="s">
        <v>234</v>
      </c>
      <c r="H195" s="159">
        <v>40.6</v>
      </c>
      <c r="I195" s="160"/>
      <c r="L195" s="155"/>
      <c r="M195" s="161"/>
      <c r="T195" s="162"/>
      <c r="AT195" s="157" t="s">
        <v>163</v>
      </c>
      <c r="AU195" s="157" t="s">
        <v>157</v>
      </c>
      <c r="AV195" s="12" t="s">
        <v>86</v>
      </c>
      <c r="AW195" s="12" t="s">
        <v>30</v>
      </c>
      <c r="AX195" s="12" t="s">
        <v>77</v>
      </c>
      <c r="AY195" s="157" t="s">
        <v>148</v>
      </c>
    </row>
    <row r="196" spans="2:65" s="12" customFormat="1" x14ac:dyDescent="0.2">
      <c r="B196" s="155"/>
      <c r="D196" s="156" t="s">
        <v>163</v>
      </c>
      <c r="E196" s="157" t="s">
        <v>1</v>
      </c>
      <c r="F196" s="158" t="s">
        <v>235</v>
      </c>
      <c r="H196" s="159">
        <v>8</v>
      </c>
      <c r="I196" s="160"/>
      <c r="L196" s="155"/>
      <c r="M196" s="161"/>
      <c r="T196" s="162"/>
      <c r="AT196" s="157" t="s">
        <v>163</v>
      </c>
      <c r="AU196" s="157" t="s">
        <v>157</v>
      </c>
      <c r="AV196" s="12" t="s">
        <v>86</v>
      </c>
      <c r="AW196" s="12" t="s">
        <v>30</v>
      </c>
      <c r="AX196" s="12" t="s">
        <v>77</v>
      </c>
      <c r="AY196" s="157" t="s">
        <v>148</v>
      </c>
    </row>
    <row r="197" spans="2:65" s="13" customFormat="1" x14ac:dyDescent="0.2">
      <c r="B197" s="163"/>
      <c r="D197" s="156" t="s">
        <v>163</v>
      </c>
      <c r="E197" s="164" t="s">
        <v>1</v>
      </c>
      <c r="F197" s="165" t="s">
        <v>166</v>
      </c>
      <c r="H197" s="166">
        <v>48.6</v>
      </c>
      <c r="I197" s="167"/>
      <c r="L197" s="163"/>
      <c r="M197" s="168"/>
      <c r="T197" s="169"/>
      <c r="AT197" s="164" t="s">
        <v>163</v>
      </c>
      <c r="AU197" s="164" t="s">
        <v>157</v>
      </c>
      <c r="AV197" s="13" t="s">
        <v>156</v>
      </c>
      <c r="AW197" s="13" t="s">
        <v>30</v>
      </c>
      <c r="AX197" s="13" t="s">
        <v>84</v>
      </c>
      <c r="AY197" s="164" t="s">
        <v>148</v>
      </c>
    </row>
    <row r="198" spans="2:65" s="1" customFormat="1" ht="24.15" customHeight="1" x14ac:dyDescent="0.2">
      <c r="B198" s="32"/>
      <c r="C198" s="142" t="s">
        <v>236</v>
      </c>
      <c r="D198" s="142" t="s">
        <v>152</v>
      </c>
      <c r="E198" s="143" t="s">
        <v>237</v>
      </c>
      <c r="F198" s="144" t="s">
        <v>238</v>
      </c>
      <c r="G198" s="145" t="s">
        <v>155</v>
      </c>
      <c r="H198" s="146">
        <v>2400</v>
      </c>
      <c r="I198" s="147"/>
      <c r="J198" s="148">
        <f>ROUND(I198*H198,2)</f>
        <v>0</v>
      </c>
      <c r="K198" s="149"/>
      <c r="L198" s="32"/>
      <c r="M198" s="150" t="s">
        <v>1</v>
      </c>
      <c r="N198" s="151" t="s">
        <v>42</v>
      </c>
      <c r="P198" s="152">
        <f>O198*H198</f>
        <v>0</v>
      </c>
      <c r="Q198" s="152">
        <v>0</v>
      </c>
      <c r="R198" s="152">
        <f>Q198*H198</f>
        <v>0</v>
      </c>
      <c r="S198" s="152">
        <v>0</v>
      </c>
      <c r="T198" s="153">
        <f>S198*H198</f>
        <v>0</v>
      </c>
      <c r="AR198" s="154" t="s">
        <v>156</v>
      </c>
      <c r="AT198" s="154" t="s">
        <v>152</v>
      </c>
      <c r="AU198" s="154" t="s">
        <v>157</v>
      </c>
      <c r="AY198" s="16" t="s">
        <v>148</v>
      </c>
      <c r="BE198" s="92">
        <f>IF(N198="základní",J198,0)</f>
        <v>0</v>
      </c>
      <c r="BF198" s="92">
        <f>IF(N198="snížená",J198,0)</f>
        <v>0</v>
      </c>
      <c r="BG198" s="92">
        <f>IF(N198="zákl. přenesená",J198,0)</f>
        <v>0</v>
      </c>
      <c r="BH198" s="92">
        <f>IF(N198="sníž. přenesená",J198,0)</f>
        <v>0</v>
      </c>
      <c r="BI198" s="92">
        <f>IF(N198="nulová",J198,0)</f>
        <v>0</v>
      </c>
      <c r="BJ198" s="16" t="s">
        <v>84</v>
      </c>
      <c r="BK198" s="92">
        <f>ROUND(I198*H198,2)</f>
        <v>0</v>
      </c>
      <c r="BL198" s="16" t="s">
        <v>156</v>
      </c>
      <c r="BM198" s="154" t="s">
        <v>239</v>
      </c>
    </row>
    <row r="199" spans="2:65" s="12" customFormat="1" x14ac:dyDescent="0.2">
      <c r="B199" s="155"/>
      <c r="D199" s="156" t="s">
        <v>163</v>
      </c>
      <c r="E199" s="157" t="s">
        <v>1</v>
      </c>
      <c r="F199" s="158" t="s">
        <v>240</v>
      </c>
      <c r="H199" s="159">
        <v>2400</v>
      </c>
      <c r="I199" s="160"/>
      <c r="L199" s="155"/>
      <c r="M199" s="161"/>
      <c r="T199" s="162"/>
      <c r="AT199" s="157" t="s">
        <v>163</v>
      </c>
      <c r="AU199" s="157" t="s">
        <v>157</v>
      </c>
      <c r="AV199" s="12" t="s">
        <v>86</v>
      </c>
      <c r="AW199" s="12" t="s">
        <v>30</v>
      </c>
      <c r="AX199" s="12" t="s">
        <v>77</v>
      </c>
      <c r="AY199" s="157" t="s">
        <v>148</v>
      </c>
    </row>
    <row r="200" spans="2:65" s="13" customFormat="1" x14ac:dyDescent="0.2">
      <c r="B200" s="163"/>
      <c r="D200" s="156" t="s">
        <v>163</v>
      </c>
      <c r="E200" s="164" t="s">
        <v>1</v>
      </c>
      <c r="F200" s="165" t="s">
        <v>166</v>
      </c>
      <c r="H200" s="166">
        <v>2400</v>
      </c>
      <c r="I200" s="167"/>
      <c r="L200" s="163"/>
      <c r="M200" s="168"/>
      <c r="T200" s="169"/>
      <c r="AT200" s="164" t="s">
        <v>163</v>
      </c>
      <c r="AU200" s="164" t="s">
        <v>157</v>
      </c>
      <c r="AV200" s="13" t="s">
        <v>156</v>
      </c>
      <c r="AW200" s="13" t="s">
        <v>30</v>
      </c>
      <c r="AX200" s="13" t="s">
        <v>84</v>
      </c>
      <c r="AY200" s="164" t="s">
        <v>148</v>
      </c>
    </row>
    <row r="201" spans="2:65" s="1" customFormat="1" ht="21.75" customHeight="1" x14ac:dyDescent="0.2">
      <c r="B201" s="32"/>
      <c r="C201" s="142" t="s">
        <v>241</v>
      </c>
      <c r="D201" s="142" t="s">
        <v>152</v>
      </c>
      <c r="E201" s="143" t="s">
        <v>242</v>
      </c>
      <c r="F201" s="144" t="s">
        <v>243</v>
      </c>
      <c r="G201" s="145" t="s">
        <v>161</v>
      </c>
      <c r="H201" s="146">
        <v>8</v>
      </c>
      <c r="I201" s="147"/>
      <c r="J201" s="148">
        <f>ROUND(I201*H201,2)</f>
        <v>0</v>
      </c>
      <c r="K201" s="149"/>
      <c r="L201" s="32"/>
      <c r="M201" s="150" t="s">
        <v>1</v>
      </c>
      <c r="N201" s="151" t="s">
        <v>42</v>
      </c>
      <c r="P201" s="152">
        <f>O201*H201</f>
        <v>0</v>
      </c>
      <c r="Q201" s="152">
        <v>0</v>
      </c>
      <c r="R201" s="152">
        <f>Q201*H201</f>
        <v>0</v>
      </c>
      <c r="S201" s="152">
        <v>0</v>
      </c>
      <c r="T201" s="153">
        <f>S201*H201</f>
        <v>0</v>
      </c>
      <c r="AR201" s="154" t="s">
        <v>156</v>
      </c>
      <c r="AT201" s="154" t="s">
        <v>152</v>
      </c>
      <c r="AU201" s="154" t="s">
        <v>157</v>
      </c>
      <c r="AY201" s="16" t="s">
        <v>148</v>
      </c>
      <c r="BE201" s="92">
        <f>IF(N201="základní",J201,0)</f>
        <v>0</v>
      </c>
      <c r="BF201" s="92">
        <f>IF(N201="snížená",J201,0)</f>
        <v>0</v>
      </c>
      <c r="BG201" s="92">
        <f>IF(N201="zákl. přenesená",J201,0)</f>
        <v>0</v>
      </c>
      <c r="BH201" s="92">
        <f>IF(N201="sníž. přenesená",J201,0)</f>
        <v>0</v>
      </c>
      <c r="BI201" s="92">
        <f>IF(N201="nulová",J201,0)</f>
        <v>0</v>
      </c>
      <c r="BJ201" s="16" t="s">
        <v>84</v>
      </c>
      <c r="BK201" s="92">
        <f>ROUND(I201*H201,2)</f>
        <v>0</v>
      </c>
      <c r="BL201" s="16" t="s">
        <v>156</v>
      </c>
      <c r="BM201" s="154" t="s">
        <v>244</v>
      </c>
    </row>
    <row r="202" spans="2:65" s="12" customFormat="1" x14ac:dyDescent="0.2">
      <c r="B202" s="155"/>
      <c r="D202" s="156" t="s">
        <v>163</v>
      </c>
      <c r="E202" s="157" t="s">
        <v>1</v>
      </c>
      <c r="F202" s="158" t="s">
        <v>164</v>
      </c>
      <c r="H202" s="159">
        <v>2</v>
      </c>
      <c r="I202" s="160"/>
      <c r="L202" s="155"/>
      <c r="M202" s="161"/>
      <c r="T202" s="162"/>
      <c r="AT202" s="157" t="s">
        <v>163</v>
      </c>
      <c r="AU202" s="157" t="s">
        <v>157</v>
      </c>
      <c r="AV202" s="12" t="s">
        <v>86</v>
      </c>
      <c r="AW202" s="12" t="s">
        <v>30</v>
      </c>
      <c r="AX202" s="12" t="s">
        <v>77</v>
      </c>
      <c r="AY202" s="157" t="s">
        <v>148</v>
      </c>
    </row>
    <row r="203" spans="2:65" s="12" customFormat="1" x14ac:dyDescent="0.2">
      <c r="B203" s="155"/>
      <c r="D203" s="156" t="s">
        <v>163</v>
      </c>
      <c r="E203" s="157" t="s">
        <v>1</v>
      </c>
      <c r="F203" s="158" t="s">
        <v>165</v>
      </c>
      <c r="H203" s="159">
        <v>6</v>
      </c>
      <c r="I203" s="160"/>
      <c r="L203" s="155"/>
      <c r="M203" s="161"/>
      <c r="T203" s="162"/>
      <c r="AT203" s="157" t="s">
        <v>163</v>
      </c>
      <c r="AU203" s="157" t="s">
        <v>157</v>
      </c>
      <c r="AV203" s="12" t="s">
        <v>86</v>
      </c>
      <c r="AW203" s="12" t="s">
        <v>30</v>
      </c>
      <c r="AX203" s="12" t="s">
        <v>77</v>
      </c>
      <c r="AY203" s="157" t="s">
        <v>148</v>
      </c>
    </row>
    <row r="204" spans="2:65" s="13" customFormat="1" x14ac:dyDescent="0.2">
      <c r="B204" s="163"/>
      <c r="D204" s="156" t="s">
        <v>163</v>
      </c>
      <c r="E204" s="164" t="s">
        <v>1</v>
      </c>
      <c r="F204" s="165" t="s">
        <v>166</v>
      </c>
      <c r="H204" s="166">
        <v>8</v>
      </c>
      <c r="I204" s="167"/>
      <c r="L204" s="163"/>
      <c r="M204" s="168"/>
      <c r="T204" s="169"/>
      <c r="AT204" s="164" t="s">
        <v>163</v>
      </c>
      <c r="AU204" s="164" t="s">
        <v>157</v>
      </c>
      <c r="AV204" s="13" t="s">
        <v>156</v>
      </c>
      <c r="AW204" s="13" t="s">
        <v>30</v>
      </c>
      <c r="AX204" s="13" t="s">
        <v>84</v>
      </c>
      <c r="AY204" s="164" t="s">
        <v>148</v>
      </c>
    </row>
    <row r="205" spans="2:65" s="1" customFormat="1" ht="24.15" customHeight="1" x14ac:dyDescent="0.2">
      <c r="B205" s="32"/>
      <c r="C205" s="142" t="s">
        <v>245</v>
      </c>
      <c r="D205" s="142" t="s">
        <v>152</v>
      </c>
      <c r="E205" s="143" t="s">
        <v>246</v>
      </c>
      <c r="F205" s="144" t="s">
        <v>247</v>
      </c>
      <c r="G205" s="145" t="s">
        <v>161</v>
      </c>
      <c r="H205" s="146">
        <v>5</v>
      </c>
      <c r="I205" s="147"/>
      <c r="J205" s="148">
        <f>ROUND(I205*H205,2)</f>
        <v>0</v>
      </c>
      <c r="K205" s="149"/>
      <c r="L205" s="32"/>
      <c r="M205" s="150" t="s">
        <v>1</v>
      </c>
      <c r="N205" s="151" t="s">
        <v>42</v>
      </c>
      <c r="P205" s="152">
        <f>O205*H205</f>
        <v>0</v>
      </c>
      <c r="Q205" s="152">
        <v>0</v>
      </c>
      <c r="R205" s="152">
        <f>Q205*H205</f>
        <v>0</v>
      </c>
      <c r="S205" s="152">
        <v>0</v>
      </c>
      <c r="T205" s="153">
        <f>S205*H205</f>
        <v>0</v>
      </c>
      <c r="AR205" s="154" t="s">
        <v>156</v>
      </c>
      <c r="AT205" s="154" t="s">
        <v>152</v>
      </c>
      <c r="AU205" s="154" t="s">
        <v>157</v>
      </c>
      <c r="AY205" s="16" t="s">
        <v>148</v>
      </c>
      <c r="BE205" s="92">
        <f>IF(N205="základní",J205,0)</f>
        <v>0</v>
      </c>
      <c r="BF205" s="92">
        <f>IF(N205="snížená",J205,0)</f>
        <v>0</v>
      </c>
      <c r="BG205" s="92">
        <f>IF(N205="zákl. přenesená",J205,0)</f>
        <v>0</v>
      </c>
      <c r="BH205" s="92">
        <f>IF(N205="sníž. přenesená",J205,0)</f>
        <v>0</v>
      </c>
      <c r="BI205" s="92">
        <f>IF(N205="nulová",J205,0)</f>
        <v>0</v>
      </c>
      <c r="BJ205" s="16" t="s">
        <v>84</v>
      </c>
      <c r="BK205" s="92">
        <f>ROUND(I205*H205,2)</f>
        <v>0</v>
      </c>
      <c r="BL205" s="16" t="s">
        <v>156</v>
      </c>
      <c r="BM205" s="154" t="s">
        <v>248</v>
      </c>
    </row>
    <row r="206" spans="2:65" s="12" customFormat="1" x14ac:dyDescent="0.2">
      <c r="B206" s="155"/>
      <c r="D206" s="156" t="s">
        <v>163</v>
      </c>
      <c r="E206" s="157" t="s">
        <v>1</v>
      </c>
      <c r="F206" s="158" t="s">
        <v>170</v>
      </c>
      <c r="H206" s="159">
        <v>4</v>
      </c>
      <c r="I206" s="160"/>
      <c r="L206" s="155"/>
      <c r="M206" s="161"/>
      <c r="T206" s="162"/>
      <c r="AT206" s="157" t="s">
        <v>163</v>
      </c>
      <c r="AU206" s="157" t="s">
        <v>157</v>
      </c>
      <c r="AV206" s="12" t="s">
        <v>86</v>
      </c>
      <c r="AW206" s="12" t="s">
        <v>30</v>
      </c>
      <c r="AX206" s="12" t="s">
        <v>77</v>
      </c>
      <c r="AY206" s="157" t="s">
        <v>148</v>
      </c>
    </row>
    <row r="207" spans="2:65" s="12" customFormat="1" x14ac:dyDescent="0.2">
      <c r="B207" s="155"/>
      <c r="D207" s="156" t="s">
        <v>163</v>
      </c>
      <c r="E207" s="157" t="s">
        <v>1</v>
      </c>
      <c r="F207" s="158" t="s">
        <v>171</v>
      </c>
      <c r="H207" s="159">
        <v>1</v>
      </c>
      <c r="I207" s="160"/>
      <c r="L207" s="155"/>
      <c r="M207" s="161"/>
      <c r="T207" s="162"/>
      <c r="AT207" s="157" t="s">
        <v>163</v>
      </c>
      <c r="AU207" s="157" t="s">
        <v>157</v>
      </c>
      <c r="AV207" s="12" t="s">
        <v>86</v>
      </c>
      <c r="AW207" s="12" t="s">
        <v>30</v>
      </c>
      <c r="AX207" s="12" t="s">
        <v>77</v>
      </c>
      <c r="AY207" s="157" t="s">
        <v>148</v>
      </c>
    </row>
    <row r="208" spans="2:65" s="13" customFormat="1" x14ac:dyDescent="0.2">
      <c r="B208" s="163"/>
      <c r="D208" s="156" t="s">
        <v>163</v>
      </c>
      <c r="E208" s="164" t="s">
        <v>1</v>
      </c>
      <c r="F208" s="165" t="s">
        <v>166</v>
      </c>
      <c r="H208" s="166">
        <v>5</v>
      </c>
      <c r="I208" s="167"/>
      <c r="L208" s="163"/>
      <c r="M208" s="168"/>
      <c r="T208" s="169"/>
      <c r="AT208" s="164" t="s">
        <v>163</v>
      </c>
      <c r="AU208" s="164" t="s">
        <v>157</v>
      </c>
      <c r="AV208" s="13" t="s">
        <v>156</v>
      </c>
      <c r="AW208" s="13" t="s">
        <v>30</v>
      </c>
      <c r="AX208" s="13" t="s">
        <v>84</v>
      </c>
      <c r="AY208" s="164" t="s">
        <v>148</v>
      </c>
    </row>
    <row r="209" spans="2:65" s="1" customFormat="1" ht="24.15" customHeight="1" x14ac:dyDescent="0.2">
      <c r="B209" s="32"/>
      <c r="C209" s="142" t="s">
        <v>7</v>
      </c>
      <c r="D209" s="142" t="s">
        <v>152</v>
      </c>
      <c r="E209" s="143" t="s">
        <v>249</v>
      </c>
      <c r="F209" s="144" t="s">
        <v>250</v>
      </c>
      <c r="G209" s="145" t="s">
        <v>161</v>
      </c>
      <c r="H209" s="146">
        <v>1</v>
      </c>
      <c r="I209" s="147"/>
      <c r="J209" s="148">
        <f>ROUND(I209*H209,2)</f>
        <v>0</v>
      </c>
      <c r="K209" s="149"/>
      <c r="L209" s="32"/>
      <c r="M209" s="150" t="s">
        <v>1</v>
      </c>
      <c r="N209" s="151" t="s">
        <v>42</v>
      </c>
      <c r="P209" s="152">
        <f>O209*H209</f>
        <v>0</v>
      </c>
      <c r="Q209" s="152">
        <v>0</v>
      </c>
      <c r="R209" s="152">
        <f>Q209*H209</f>
        <v>0</v>
      </c>
      <c r="S209" s="152">
        <v>0</v>
      </c>
      <c r="T209" s="153">
        <f>S209*H209</f>
        <v>0</v>
      </c>
      <c r="AR209" s="154" t="s">
        <v>156</v>
      </c>
      <c r="AT209" s="154" t="s">
        <v>152</v>
      </c>
      <c r="AU209" s="154" t="s">
        <v>157</v>
      </c>
      <c r="AY209" s="16" t="s">
        <v>148</v>
      </c>
      <c r="BE209" s="92">
        <f>IF(N209="základní",J209,0)</f>
        <v>0</v>
      </c>
      <c r="BF209" s="92">
        <f>IF(N209="snížená",J209,0)</f>
        <v>0</v>
      </c>
      <c r="BG209" s="92">
        <f>IF(N209="zákl. přenesená",J209,0)</f>
        <v>0</v>
      </c>
      <c r="BH209" s="92">
        <f>IF(N209="sníž. přenesená",J209,0)</f>
        <v>0</v>
      </c>
      <c r="BI209" s="92">
        <f>IF(N209="nulová",J209,0)</f>
        <v>0</v>
      </c>
      <c r="BJ209" s="16" t="s">
        <v>84</v>
      </c>
      <c r="BK209" s="92">
        <f>ROUND(I209*H209,2)</f>
        <v>0</v>
      </c>
      <c r="BL209" s="16" t="s">
        <v>156</v>
      </c>
      <c r="BM209" s="154" t="s">
        <v>251</v>
      </c>
    </row>
    <row r="210" spans="2:65" s="12" customFormat="1" x14ac:dyDescent="0.2">
      <c r="B210" s="155"/>
      <c r="D210" s="156" t="s">
        <v>163</v>
      </c>
      <c r="E210" s="157" t="s">
        <v>1</v>
      </c>
      <c r="F210" s="158" t="s">
        <v>175</v>
      </c>
      <c r="H210" s="159">
        <v>1</v>
      </c>
      <c r="I210" s="160"/>
      <c r="L210" s="155"/>
      <c r="M210" s="161"/>
      <c r="T210" s="162"/>
      <c r="AT210" s="157" t="s">
        <v>163</v>
      </c>
      <c r="AU210" s="157" t="s">
        <v>157</v>
      </c>
      <c r="AV210" s="12" t="s">
        <v>86</v>
      </c>
      <c r="AW210" s="12" t="s">
        <v>30</v>
      </c>
      <c r="AX210" s="12" t="s">
        <v>77</v>
      </c>
      <c r="AY210" s="157" t="s">
        <v>148</v>
      </c>
    </row>
    <row r="211" spans="2:65" s="13" customFormat="1" x14ac:dyDescent="0.2">
      <c r="B211" s="163"/>
      <c r="D211" s="156" t="s">
        <v>163</v>
      </c>
      <c r="E211" s="164" t="s">
        <v>1</v>
      </c>
      <c r="F211" s="165" t="s">
        <v>166</v>
      </c>
      <c r="H211" s="166">
        <v>1</v>
      </c>
      <c r="I211" s="167"/>
      <c r="L211" s="163"/>
      <c r="M211" s="168"/>
      <c r="T211" s="169"/>
      <c r="AT211" s="164" t="s">
        <v>163</v>
      </c>
      <c r="AU211" s="164" t="s">
        <v>157</v>
      </c>
      <c r="AV211" s="13" t="s">
        <v>156</v>
      </c>
      <c r="AW211" s="13" t="s">
        <v>30</v>
      </c>
      <c r="AX211" s="13" t="s">
        <v>84</v>
      </c>
      <c r="AY211" s="164" t="s">
        <v>148</v>
      </c>
    </row>
    <row r="212" spans="2:65" s="1" customFormat="1" ht="44.25" customHeight="1" x14ac:dyDescent="0.2">
      <c r="B212" s="32"/>
      <c r="C212" s="142" t="s">
        <v>252</v>
      </c>
      <c r="D212" s="142" t="s">
        <v>152</v>
      </c>
      <c r="E212" s="143" t="s">
        <v>253</v>
      </c>
      <c r="F212" s="144" t="s">
        <v>254</v>
      </c>
      <c r="G212" s="145" t="s">
        <v>220</v>
      </c>
      <c r="H212" s="146">
        <v>3523.3</v>
      </c>
      <c r="I212" s="147"/>
      <c r="J212" s="148">
        <f>ROUND(I212*H212,2)</f>
        <v>0</v>
      </c>
      <c r="K212" s="149"/>
      <c r="L212" s="32"/>
      <c r="M212" s="150" t="s">
        <v>1</v>
      </c>
      <c r="N212" s="151" t="s">
        <v>42</v>
      </c>
      <c r="P212" s="152">
        <f>O212*H212</f>
        <v>0</v>
      </c>
      <c r="Q212" s="152">
        <v>0</v>
      </c>
      <c r="R212" s="152">
        <f>Q212*H212</f>
        <v>0</v>
      </c>
      <c r="S212" s="152">
        <v>0</v>
      </c>
      <c r="T212" s="153">
        <f>S212*H212</f>
        <v>0</v>
      </c>
      <c r="AR212" s="154" t="s">
        <v>156</v>
      </c>
      <c r="AT212" s="154" t="s">
        <v>152</v>
      </c>
      <c r="AU212" s="154" t="s">
        <v>157</v>
      </c>
      <c r="AY212" s="16" t="s">
        <v>148</v>
      </c>
      <c r="BE212" s="92">
        <f>IF(N212="základní",J212,0)</f>
        <v>0</v>
      </c>
      <c r="BF212" s="92">
        <f>IF(N212="snížená",J212,0)</f>
        <v>0</v>
      </c>
      <c r="BG212" s="92">
        <f>IF(N212="zákl. přenesená",J212,0)</f>
        <v>0</v>
      </c>
      <c r="BH212" s="92">
        <f>IF(N212="sníž. přenesená",J212,0)</f>
        <v>0</v>
      </c>
      <c r="BI212" s="92">
        <f>IF(N212="nulová",J212,0)</f>
        <v>0</v>
      </c>
      <c r="BJ212" s="16" t="s">
        <v>84</v>
      </c>
      <c r="BK212" s="92">
        <f>ROUND(I212*H212,2)</f>
        <v>0</v>
      </c>
      <c r="BL212" s="16" t="s">
        <v>156</v>
      </c>
      <c r="BM212" s="154" t="s">
        <v>255</v>
      </c>
    </row>
    <row r="213" spans="2:65" s="12" customFormat="1" x14ac:dyDescent="0.2">
      <c r="B213" s="155"/>
      <c r="D213" s="156" t="s">
        <v>163</v>
      </c>
      <c r="E213" s="157" t="s">
        <v>1</v>
      </c>
      <c r="F213" s="158" t="s">
        <v>256</v>
      </c>
      <c r="H213" s="159">
        <v>3578.6</v>
      </c>
      <c r="I213" s="160"/>
      <c r="L213" s="155"/>
      <c r="M213" s="161"/>
      <c r="T213" s="162"/>
      <c r="AT213" s="157" t="s">
        <v>163</v>
      </c>
      <c r="AU213" s="157" t="s">
        <v>157</v>
      </c>
      <c r="AV213" s="12" t="s">
        <v>86</v>
      </c>
      <c r="AW213" s="12" t="s">
        <v>30</v>
      </c>
      <c r="AX213" s="12" t="s">
        <v>77</v>
      </c>
      <c r="AY213" s="157" t="s">
        <v>148</v>
      </c>
    </row>
    <row r="214" spans="2:65" s="12" customFormat="1" x14ac:dyDescent="0.2">
      <c r="B214" s="155"/>
      <c r="D214" s="156" t="s">
        <v>163</v>
      </c>
      <c r="E214" s="157" t="s">
        <v>1</v>
      </c>
      <c r="F214" s="158" t="s">
        <v>257</v>
      </c>
      <c r="H214" s="159">
        <v>60</v>
      </c>
      <c r="I214" s="160"/>
      <c r="L214" s="155"/>
      <c r="M214" s="161"/>
      <c r="T214" s="162"/>
      <c r="AT214" s="157" t="s">
        <v>163</v>
      </c>
      <c r="AU214" s="157" t="s">
        <v>157</v>
      </c>
      <c r="AV214" s="12" t="s">
        <v>86</v>
      </c>
      <c r="AW214" s="12" t="s">
        <v>30</v>
      </c>
      <c r="AX214" s="12" t="s">
        <v>77</v>
      </c>
      <c r="AY214" s="157" t="s">
        <v>148</v>
      </c>
    </row>
    <row r="215" spans="2:65" s="12" customFormat="1" x14ac:dyDescent="0.2">
      <c r="B215" s="155"/>
      <c r="D215" s="156" t="s">
        <v>163</v>
      </c>
      <c r="E215" s="157" t="s">
        <v>1</v>
      </c>
      <c r="F215" s="158" t="s">
        <v>258</v>
      </c>
      <c r="H215" s="159">
        <v>-40.6</v>
      </c>
      <c r="I215" s="160"/>
      <c r="L215" s="155"/>
      <c r="M215" s="161"/>
      <c r="T215" s="162"/>
      <c r="AT215" s="157" t="s">
        <v>163</v>
      </c>
      <c r="AU215" s="157" t="s">
        <v>157</v>
      </c>
      <c r="AV215" s="12" t="s">
        <v>86</v>
      </c>
      <c r="AW215" s="12" t="s">
        <v>30</v>
      </c>
      <c r="AX215" s="12" t="s">
        <v>77</v>
      </c>
      <c r="AY215" s="157" t="s">
        <v>148</v>
      </c>
    </row>
    <row r="216" spans="2:65" s="12" customFormat="1" x14ac:dyDescent="0.2">
      <c r="B216" s="155"/>
      <c r="D216" s="156" t="s">
        <v>163</v>
      </c>
      <c r="E216" s="157" t="s">
        <v>1</v>
      </c>
      <c r="F216" s="158" t="s">
        <v>259</v>
      </c>
      <c r="H216" s="159">
        <v>-74.7</v>
      </c>
      <c r="I216" s="160"/>
      <c r="L216" s="155"/>
      <c r="M216" s="161"/>
      <c r="T216" s="162"/>
      <c r="AT216" s="157" t="s">
        <v>163</v>
      </c>
      <c r="AU216" s="157" t="s">
        <v>157</v>
      </c>
      <c r="AV216" s="12" t="s">
        <v>86</v>
      </c>
      <c r="AW216" s="12" t="s">
        <v>30</v>
      </c>
      <c r="AX216" s="12" t="s">
        <v>77</v>
      </c>
      <c r="AY216" s="157" t="s">
        <v>148</v>
      </c>
    </row>
    <row r="217" spans="2:65" s="13" customFormat="1" x14ac:dyDescent="0.2">
      <c r="B217" s="163"/>
      <c r="D217" s="156" t="s">
        <v>163</v>
      </c>
      <c r="E217" s="164" t="s">
        <v>1</v>
      </c>
      <c r="F217" s="165" t="s">
        <v>166</v>
      </c>
      <c r="H217" s="166">
        <v>3523.3</v>
      </c>
      <c r="I217" s="167"/>
      <c r="L217" s="163"/>
      <c r="M217" s="168"/>
      <c r="T217" s="169"/>
      <c r="AT217" s="164" t="s">
        <v>163</v>
      </c>
      <c r="AU217" s="164" t="s">
        <v>157</v>
      </c>
      <c r="AV217" s="13" t="s">
        <v>156</v>
      </c>
      <c r="AW217" s="13" t="s">
        <v>30</v>
      </c>
      <c r="AX217" s="13" t="s">
        <v>84</v>
      </c>
      <c r="AY217" s="164" t="s">
        <v>148</v>
      </c>
    </row>
    <row r="218" spans="2:65" s="11" customFormat="1" ht="20.9" customHeight="1" x14ac:dyDescent="0.25">
      <c r="B218" s="130"/>
      <c r="D218" s="131" t="s">
        <v>76</v>
      </c>
      <c r="E218" s="140" t="s">
        <v>236</v>
      </c>
      <c r="F218" s="140" t="s">
        <v>260</v>
      </c>
      <c r="I218" s="133"/>
      <c r="J218" s="141">
        <f>BK218</f>
        <v>0</v>
      </c>
      <c r="L218" s="130"/>
      <c r="M218" s="135"/>
      <c r="P218" s="136">
        <f>SUM(P219:P222)</f>
        <v>0</v>
      </c>
      <c r="R218" s="136">
        <f>SUM(R219:R222)</f>
        <v>0</v>
      </c>
      <c r="T218" s="137">
        <f>SUM(T219:T222)</f>
        <v>0</v>
      </c>
      <c r="AR218" s="131" t="s">
        <v>84</v>
      </c>
      <c r="AT218" s="138" t="s">
        <v>76</v>
      </c>
      <c r="AU218" s="138" t="s">
        <v>86</v>
      </c>
      <c r="AY218" s="131" t="s">
        <v>148</v>
      </c>
      <c r="BK218" s="139">
        <f>SUM(BK219:BK222)</f>
        <v>0</v>
      </c>
    </row>
    <row r="219" spans="2:65" s="1" customFormat="1" ht="33" customHeight="1" x14ac:dyDescent="0.2">
      <c r="B219" s="32"/>
      <c r="C219" s="142" t="s">
        <v>261</v>
      </c>
      <c r="D219" s="142" t="s">
        <v>152</v>
      </c>
      <c r="E219" s="143" t="s">
        <v>262</v>
      </c>
      <c r="F219" s="144" t="s">
        <v>263</v>
      </c>
      <c r="G219" s="145" t="s">
        <v>155</v>
      </c>
      <c r="H219" s="146">
        <v>1150</v>
      </c>
      <c r="I219" s="147"/>
      <c r="J219" s="148">
        <f>ROUND(I219*H219,2)</f>
        <v>0</v>
      </c>
      <c r="K219" s="149"/>
      <c r="L219" s="32"/>
      <c r="M219" s="150" t="s">
        <v>1</v>
      </c>
      <c r="N219" s="151" t="s">
        <v>42</v>
      </c>
      <c r="P219" s="152">
        <f>O219*H219</f>
        <v>0</v>
      </c>
      <c r="Q219" s="152">
        <v>0</v>
      </c>
      <c r="R219" s="152">
        <f>Q219*H219</f>
        <v>0</v>
      </c>
      <c r="S219" s="152">
        <v>0</v>
      </c>
      <c r="T219" s="153">
        <f>S219*H219</f>
        <v>0</v>
      </c>
      <c r="AR219" s="154" t="s">
        <v>156</v>
      </c>
      <c r="AT219" s="154" t="s">
        <v>152</v>
      </c>
      <c r="AU219" s="154" t="s">
        <v>157</v>
      </c>
      <c r="AY219" s="16" t="s">
        <v>148</v>
      </c>
      <c r="BE219" s="92">
        <f>IF(N219="základní",J219,0)</f>
        <v>0</v>
      </c>
      <c r="BF219" s="92">
        <f>IF(N219="snížená",J219,0)</f>
        <v>0</v>
      </c>
      <c r="BG219" s="92">
        <f>IF(N219="zákl. přenesená",J219,0)</f>
        <v>0</v>
      </c>
      <c r="BH219" s="92">
        <f>IF(N219="sníž. přenesená",J219,0)</f>
        <v>0</v>
      </c>
      <c r="BI219" s="92">
        <f>IF(N219="nulová",J219,0)</f>
        <v>0</v>
      </c>
      <c r="BJ219" s="16" t="s">
        <v>84</v>
      </c>
      <c r="BK219" s="92">
        <f>ROUND(I219*H219,2)</f>
        <v>0</v>
      </c>
      <c r="BL219" s="16" t="s">
        <v>156</v>
      </c>
      <c r="BM219" s="154" t="s">
        <v>264</v>
      </c>
    </row>
    <row r="220" spans="2:65" s="1" customFormat="1" ht="24.15" customHeight="1" x14ac:dyDescent="0.2">
      <c r="B220" s="32"/>
      <c r="C220" s="142" t="s">
        <v>265</v>
      </c>
      <c r="D220" s="142" t="s">
        <v>152</v>
      </c>
      <c r="E220" s="143" t="s">
        <v>266</v>
      </c>
      <c r="F220" s="144" t="s">
        <v>267</v>
      </c>
      <c r="G220" s="145" t="s">
        <v>155</v>
      </c>
      <c r="H220" s="146">
        <v>2400</v>
      </c>
      <c r="I220" s="147"/>
      <c r="J220" s="148">
        <f>ROUND(I220*H220,2)</f>
        <v>0</v>
      </c>
      <c r="K220" s="149"/>
      <c r="L220" s="32"/>
      <c r="M220" s="150" t="s">
        <v>1</v>
      </c>
      <c r="N220" s="151" t="s">
        <v>42</v>
      </c>
      <c r="P220" s="152">
        <f>O220*H220</f>
        <v>0</v>
      </c>
      <c r="Q220" s="152">
        <v>0</v>
      </c>
      <c r="R220" s="152">
        <f>Q220*H220</f>
        <v>0</v>
      </c>
      <c r="S220" s="152">
        <v>0</v>
      </c>
      <c r="T220" s="153">
        <f>S220*H220</f>
        <v>0</v>
      </c>
      <c r="AR220" s="154" t="s">
        <v>156</v>
      </c>
      <c r="AT220" s="154" t="s">
        <v>152</v>
      </c>
      <c r="AU220" s="154" t="s">
        <v>157</v>
      </c>
      <c r="AY220" s="16" t="s">
        <v>148</v>
      </c>
      <c r="BE220" s="92">
        <f>IF(N220="základní",J220,0)</f>
        <v>0</v>
      </c>
      <c r="BF220" s="92">
        <f>IF(N220="snížená",J220,0)</f>
        <v>0</v>
      </c>
      <c r="BG220" s="92">
        <f>IF(N220="zákl. přenesená",J220,0)</f>
        <v>0</v>
      </c>
      <c r="BH220" s="92">
        <f>IF(N220="sníž. přenesená",J220,0)</f>
        <v>0</v>
      </c>
      <c r="BI220" s="92">
        <f>IF(N220="nulová",J220,0)</f>
        <v>0</v>
      </c>
      <c r="BJ220" s="16" t="s">
        <v>84</v>
      </c>
      <c r="BK220" s="92">
        <f>ROUND(I220*H220,2)</f>
        <v>0</v>
      </c>
      <c r="BL220" s="16" t="s">
        <v>156</v>
      </c>
      <c r="BM220" s="154" t="s">
        <v>268</v>
      </c>
    </row>
    <row r="221" spans="2:65" s="12" customFormat="1" x14ac:dyDescent="0.2">
      <c r="B221" s="155"/>
      <c r="D221" s="156" t="s">
        <v>163</v>
      </c>
      <c r="E221" s="157" t="s">
        <v>1</v>
      </c>
      <c r="F221" s="158" t="s">
        <v>269</v>
      </c>
      <c r="H221" s="159">
        <v>2400</v>
      </c>
      <c r="I221" s="160"/>
      <c r="L221" s="155"/>
      <c r="M221" s="161"/>
      <c r="T221" s="162"/>
      <c r="AT221" s="157" t="s">
        <v>163</v>
      </c>
      <c r="AU221" s="157" t="s">
        <v>157</v>
      </c>
      <c r="AV221" s="12" t="s">
        <v>86</v>
      </c>
      <c r="AW221" s="12" t="s">
        <v>30</v>
      </c>
      <c r="AX221" s="12" t="s">
        <v>77</v>
      </c>
      <c r="AY221" s="157" t="s">
        <v>148</v>
      </c>
    </row>
    <row r="222" spans="2:65" s="13" customFormat="1" x14ac:dyDescent="0.2">
      <c r="B222" s="163"/>
      <c r="D222" s="156" t="s">
        <v>163</v>
      </c>
      <c r="E222" s="164" t="s">
        <v>1</v>
      </c>
      <c r="F222" s="165" t="s">
        <v>166</v>
      </c>
      <c r="H222" s="166">
        <v>2400</v>
      </c>
      <c r="I222" s="167"/>
      <c r="L222" s="163"/>
      <c r="M222" s="168"/>
      <c r="T222" s="169"/>
      <c r="AT222" s="164" t="s">
        <v>163</v>
      </c>
      <c r="AU222" s="164" t="s">
        <v>157</v>
      </c>
      <c r="AV222" s="13" t="s">
        <v>156</v>
      </c>
      <c r="AW222" s="13" t="s">
        <v>30</v>
      </c>
      <c r="AX222" s="13" t="s">
        <v>84</v>
      </c>
      <c r="AY222" s="164" t="s">
        <v>148</v>
      </c>
    </row>
    <row r="223" spans="2:65" s="11" customFormat="1" ht="22.75" customHeight="1" x14ac:dyDescent="0.25">
      <c r="B223" s="130"/>
      <c r="D223" s="131" t="s">
        <v>76</v>
      </c>
      <c r="E223" s="140" t="s">
        <v>157</v>
      </c>
      <c r="F223" s="140" t="s">
        <v>270</v>
      </c>
      <c r="I223" s="133"/>
      <c r="J223" s="141">
        <f>BK223</f>
        <v>0</v>
      </c>
      <c r="L223" s="130"/>
      <c r="M223" s="135"/>
      <c r="P223" s="136">
        <f>SUM(P224:P237)</f>
        <v>0</v>
      </c>
      <c r="R223" s="136">
        <f>SUM(R224:R237)</f>
        <v>0</v>
      </c>
      <c r="T223" s="137">
        <f>SUM(T224:T237)</f>
        <v>0</v>
      </c>
      <c r="AR223" s="131" t="s">
        <v>84</v>
      </c>
      <c r="AT223" s="138" t="s">
        <v>76</v>
      </c>
      <c r="AU223" s="138" t="s">
        <v>84</v>
      </c>
      <c r="AY223" s="131" t="s">
        <v>148</v>
      </c>
      <c r="BK223" s="139">
        <f>SUM(BK224:BK237)</f>
        <v>0</v>
      </c>
    </row>
    <row r="224" spans="2:65" s="1" customFormat="1" ht="24.15" customHeight="1" x14ac:dyDescent="0.2">
      <c r="B224" s="32"/>
      <c r="C224" s="142" t="s">
        <v>271</v>
      </c>
      <c r="D224" s="142" t="s">
        <v>152</v>
      </c>
      <c r="E224" s="143" t="s">
        <v>272</v>
      </c>
      <c r="F224" s="144" t="s">
        <v>273</v>
      </c>
      <c r="G224" s="145" t="s">
        <v>220</v>
      </c>
      <c r="H224" s="146">
        <v>6.3239999999999998</v>
      </c>
      <c r="I224" s="147"/>
      <c r="J224" s="148">
        <f>ROUND(I224*H224,2)</f>
        <v>0</v>
      </c>
      <c r="K224" s="149"/>
      <c r="L224" s="32"/>
      <c r="M224" s="150" t="s">
        <v>1</v>
      </c>
      <c r="N224" s="151" t="s">
        <v>42</v>
      </c>
      <c r="P224" s="152">
        <f>O224*H224</f>
        <v>0</v>
      </c>
      <c r="Q224" s="152">
        <v>0</v>
      </c>
      <c r="R224" s="152">
        <f>Q224*H224</f>
        <v>0</v>
      </c>
      <c r="S224" s="152">
        <v>0</v>
      </c>
      <c r="T224" s="153">
        <f>S224*H224</f>
        <v>0</v>
      </c>
      <c r="AR224" s="154" t="s">
        <v>156</v>
      </c>
      <c r="AT224" s="154" t="s">
        <v>152</v>
      </c>
      <c r="AU224" s="154" t="s">
        <v>86</v>
      </c>
      <c r="AY224" s="16" t="s">
        <v>148</v>
      </c>
      <c r="BE224" s="92">
        <f>IF(N224="základní",J224,0)</f>
        <v>0</v>
      </c>
      <c r="BF224" s="92">
        <f>IF(N224="snížená",J224,0)</f>
        <v>0</v>
      </c>
      <c r="BG224" s="92">
        <f>IF(N224="zákl. přenesená",J224,0)</f>
        <v>0</v>
      </c>
      <c r="BH224" s="92">
        <f>IF(N224="sníž. přenesená",J224,0)</f>
        <v>0</v>
      </c>
      <c r="BI224" s="92">
        <f>IF(N224="nulová",J224,0)</f>
        <v>0</v>
      </c>
      <c r="BJ224" s="16" t="s">
        <v>84</v>
      </c>
      <c r="BK224" s="92">
        <f>ROUND(I224*H224,2)</f>
        <v>0</v>
      </c>
      <c r="BL224" s="16" t="s">
        <v>156</v>
      </c>
      <c r="BM224" s="154" t="s">
        <v>274</v>
      </c>
    </row>
    <row r="225" spans="2:65" s="12" customFormat="1" x14ac:dyDescent="0.2">
      <c r="B225" s="155"/>
      <c r="D225" s="156" t="s">
        <v>163</v>
      </c>
      <c r="E225" s="157" t="s">
        <v>1</v>
      </c>
      <c r="F225" s="158" t="s">
        <v>275</v>
      </c>
      <c r="H225" s="159">
        <v>6.3239999999999998</v>
      </c>
      <c r="I225" s="160"/>
      <c r="L225" s="155"/>
      <c r="M225" s="161"/>
      <c r="T225" s="162"/>
      <c r="AT225" s="157" t="s">
        <v>163</v>
      </c>
      <c r="AU225" s="157" t="s">
        <v>86</v>
      </c>
      <c r="AV225" s="12" t="s">
        <v>86</v>
      </c>
      <c r="AW225" s="12" t="s">
        <v>30</v>
      </c>
      <c r="AX225" s="12" t="s">
        <v>77</v>
      </c>
      <c r="AY225" s="157" t="s">
        <v>148</v>
      </c>
    </row>
    <row r="226" spans="2:65" s="13" customFormat="1" x14ac:dyDescent="0.2">
      <c r="B226" s="163"/>
      <c r="D226" s="156" t="s">
        <v>163</v>
      </c>
      <c r="E226" s="164" t="s">
        <v>1</v>
      </c>
      <c r="F226" s="165" t="s">
        <v>166</v>
      </c>
      <c r="H226" s="166">
        <v>6.3239999999999998</v>
      </c>
      <c r="I226" s="167"/>
      <c r="L226" s="163"/>
      <c r="M226" s="168"/>
      <c r="T226" s="169"/>
      <c r="AT226" s="164" t="s">
        <v>163</v>
      </c>
      <c r="AU226" s="164" t="s">
        <v>86</v>
      </c>
      <c r="AV226" s="13" t="s">
        <v>156</v>
      </c>
      <c r="AW226" s="13" t="s">
        <v>30</v>
      </c>
      <c r="AX226" s="13" t="s">
        <v>84</v>
      </c>
      <c r="AY226" s="164" t="s">
        <v>148</v>
      </c>
    </row>
    <row r="227" spans="2:65" s="1" customFormat="1" ht="21.75" customHeight="1" x14ac:dyDescent="0.2">
      <c r="B227" s="32"/>
      <c r="C227" s="142" t="s">
        <v>276</v>
      </c>
      <c r="D227" s="142" t="s">
        <v>152</v>
      </c>
      <c r="E227" s="143" t="s">
        <v>277</v>
      </c>
      <c r="F227" s="144" t="s">
        <v>278</v>
      </c>
      <c r="G227" s="145" t="s">
        <v>155</v>
      </c>
      <c r="H227" s="146">
        <v>7.27</v>
      </c>
      <c r="I227" s="147"/>
      <c r="J227" s="148">
        <f>ROUND(I227*H227,2)</f>
        <v>0</v>
      </c>
      <c r="K227" s="149"/>
      <c r="L227" s="32"/>
      <c r="M227" s="150" t="s">
        <v>1</v>
      </c>
      <c r="N227" s="151" t="s">
        <v>42</v>
      </c>
      <c r="P227" s="152">
        <f>O227*H227</f>
        <v>0</v>
      </c>
      <c r="Q227" s="152">
        <v>0</v>
      </c>
      <c r="R227" s="152">
        <f>Q227*H227</f>
        <v>0</v>
      </c>
      <c r="S227" s="152">
        <v>0</v>
      </c>
      <c r="T227" s="153">
        <f>S227*H227</f>
        <v>0</v>
      </c>
      <c r="AR227" s="154" t="s">
        <v>156</v>
      </c>
      <c r="AT227" s="154" t="s">
        <v>152</v>
      </c>
      <c r="AU227" s="154" t="s">
        <v>86</v>
      </c>
      <c r="AY227" s="16" t="s">
        <v>148</v>
      </c>
      <c r="BE227" s="92">
        <f>IF(N227="základní",J227,0)</f>
        <v>0</v>
      </c>
      <c r="BF227" s="92">
        <f>IF(N227="snížená",J227,0)</f>
        <v>0</v>
      </c>
      <c r="BG227" s="92">
        <f>IF(N227="zákl. přenesená",J227,0)</f>
        <v>0</v>
      </c>
      <c r="BH227" s="92">
        <f>IF(N227="sníž. přenesená",J227,0)</f>
        <v>0</v>
      </c>
      <c r="BI227" s="92">
        <f>IF(N227="nulová",J227,0)</f>
        <v>0</v>
      </c>
      <c r="BJ227" s="16" t="s">
        <v>84</v>
      </c>
      <c r="BK227" s="92">
        <f>ROUND(I227*H227,2)</f>
        <v>0</v>
      </c>
      <c r="BL227" s="16" t="s">
        <v>156</v>
      </c>
      <c r="BM227" s="154" t="s">
        <v>279</v>
      </c>
    </row>
    <row r="228" spans="2:65" s="12" customFormat="1" x14ac:dyDescent="0.2">
      <c r="B228" s="155"/>
      <c r="D228" s="156" t="s">
        <v>163</v>
      </c>
      <c r="E228" s="157" t="s">
        <v>1</v>
      </c>
      <c r="F228" s="158" t="s">
        <v>280</v>
      </c>
      <c r="H228" s="159">
        <v>7.27</v>
      </c>
      <c r="I228" s="160"/>
      <c r="L228" s="155"/>
      <c r="M228" s="161"/>
      <c r="T228" s="162"/>
      <c r="AT228" s="157" t="s">
        <v>163</v>
      </c>
      <c r="AU228" s="157" t="s">
        <v>86</v>
      </c>
      <c r="AV228" s="12" t="s">
        <v>86</v>
      </c>
      <c r="AW228" s="12" t="s">
        <v>30</v>
      </c>
      <c r="AX228" s="12" t="s">
        <v>77</v>
      </c>
      <c r="AY228" s="157" t="s">
        <v>148</v>
      </c>
    </row>
    <row r="229" spans="2:65" s="13" customFormat="1" x14ac:dyDescent="0.2">
      <c r="B229" s="163"/>
      <c r="D229" s="156" t="s">
        <v>163</v>
      </c>
      <c r="E229" s="164" t="s">
        <v>1</v>
      </c>
      <c r="F229" s="165" t="s">
        <v>166</v>
      </c>
      <c r="H229" s="166">
        <v>7.27</v>
      </c>
      <c r="I229" s="167"/>
      <c r="L229" s="163"/>
      <c r="M229" s="168"/>
      <c r="T229" s="169"/>
      <c r="AT229" s="164" t="s">
        <v>163</v>
      </c>
      <c r="AU229" s="164" t="s">
        <v>86</v>
      </c>
      <c r="AV229" s="13" t="s">
        <v>156</v>
      </c>
      <c r="AW229" s="13" t="s">
        <v>30</v>
      </c>
      <c r="AX229" s="13" t="s">
        <v>84</v>
      </c>
      <c r="AY229" s="164" t="s">
        <v>148</v>
      </c>
    </row>
    <row r="230" spans="2:65" s="1" customFormat="1" ht="21.75" customHeight="1" x14ac:dyDescent="0.2">
      <c r="B230" s="32"/>
      <c r="C230" s="142" t="s">
        <v>281</v>
      </c>
      <c r="D230" s="142" t="s">
        <v>152</v>
      </c>
      <c r="E230" s="143" t="s">
        <v>282</v>
      </c>
      <c r="F230" s="144" t="s">
        <v>283</v>
      </c>
      <c r="G230" s="145" t="s">
        <v>155</v>
      </c>
      <c r="H230" s="146">
        <v>7.27</v>
      </c>
      <c r="I230" s="147"/>
      <c r="J230" s="148">
        <f>ROUND(I230*H230,2)</f>
        <v>0</v>
      </c>
      <c r="K230" s="149"/>
      <c r="L230" s="32"/>
      <c r="M230" s="150" t="s">
        <v>1</v>
      </c>
      <c r="N230" s="151" t="s">
        <v>42</v>
      </c>
      <c r="P230" s="152">
        <f>O230*H230</f>
        <v>0</v>
      </c>
      <c r="Q230" s="152">
        <v>0</v>
      </c>
      <c r="R230" s="152">
        <f>Q230*H230</f>
        <v>0</v>
      </c>
      <c r="S230" s="152">
        <v>0</v>
      </c>
      <c r="T230" s="153">
        <f>S230*H230</f>
        <v>0</v>
      </c>
      <c r="AR230" s="154" t="s">
        <v>156</v>
      </c>
      <c r="AT230" s="154" t="s">
        <v>152</v>
      </c>
      <c r="AU230" s="154" t="s">
        <v>86</v>
      </c>
      <c r="AY230" s="16" t="s">
        <v>148</v>
      </c>
      <c r="BE230" s="92">
        <f>IF(N230="základní",J230,0)</f>
        <v>0</v>
      </c>
      <c r="BF230" s="92">
        <f>IF(N230="snížená",J230,0)</f>
        <v>0</v>
      </c>
      <c r="BG230" s="92">
        <f>IF(N230="zákl. přenesená",J230,0)</f>
        <v>0</v>
      </c>
      <c r="BH230" s="92">
        <f>IF(N230="sníž. přenesená",J230,0)</f>
        <v>0</v>
      </c>
      <c r="BI230" s="92">
        <f>IF(N230="nulová",J230,0)</f>
        <v>0</v>
      </c>
      <c r="BJ230" s="16" t="s">
        <v>84</v>
      </c>
      <c r="BK230" s="92">
        <f>ROUND(I230*H230,2)</f>
        <v>0</v>
      </c>
      <c r="BL230" s="16" t="s">
        <v>156</v>
      </c>
      <c r="BM230" s="154" t="s">
        <v>284</v>
      </c>
    </row>
    <row r="231" spans="2:65" s="1" customFormat="1" ht="24.15" customHeight="1" x14ac:dyDescent="0.2">
      <c r="B231" s="32"/>
      <c r="C231" s="142" t="s">
        <v>285</v>
      </c>
      <c r="D231" s="142" t="s">
        <v>152</v>
      </c>
      <c r="E231" s="143" t="s">
        <v>286</v>
      </c>
      <c r="F231" s="144" t="s">
        <v>287</v>
      </c>
      <c r="G231" s="145" t="s">
        <v>288</v>
      </c>
      <c r="H231" s="146">
        <v>0.876</v>
      </c>
      <c r="I231" s="147"/>
      <c r="J231" s="148">
        <f>ROUND(I231*H231,2)</f>
        <v>0</v>
      </c>
      <c r="K231" s="149"/>
      <c r="L231" s="32"/>
      <c r="M231" s="150" t="s">
        <v>1</v>
      </c>
      <c r="N231" s="151" t="s">
        <v>42</v>
      </c>
      <c r="P231" s="152">
        <f>O231*H231</f>
        <v>0</v>
      </c>
      <c r="Q231" s="152">
        <v>0</v>
      </c>
      <c r="R231" s="152">
        <f>Q231*H231</f>
        <v>0</v>
      </c>
      <c r="S231" s="152">
        <v>0</v>
      </c>
      <c r="T231" s="153">
        <f>S231*H231</f>
        <v>0</v>
      </c>
      <c r="AR231" s="154" t="s">
        <v>156</v>
      </c>
      <c r="AT231" s="154" t="s">
        <v>152</v>
      </c>
      <c r="AU231" s="154" t="s">
        <v>86</v>
      </c>
      <c r="AY231" s="16" t="s">
        <v>148</v>
      </c>
      <c r="BE231" s="92">
        <f>IF(N231="základní",J231,0)</f>
        <v>0</v>
      </c>
      <c r="BF231" s="92">
        <f>IF(N231="snížená",J231,0)</f>
        <v>0</v>
      </c>
      <c r="BG231" s="92">
        <f>IF(N231="zákl. přenesená",J231,0)</f>
        <v>0</v>
      </c>
      <c r="BH231" s="92">
        <f>IF(N231="sníž. přenesená",J231,0)</f>
        <v>0</v>
      </c>
      <c r="BI231" s="92">
        <f>IF(N231="nulová",J231,0)</f>
        <v>0</v>
      </c>
      <c r="BJ231" s="16" t="s">
        <v>84</v>
      </c>
      <c r="BK231" s="92">
        <f>ROUND(I231*H231,2)</f>
        <v>0</v>
      </c>
      <c r="BL231" s="16" t="s">
        <v>156</v>
      </c>
      <c r="BM231" s="154" t="s">
        <v>289</v>
      </c>
    </row>
    <row r="232" spans="2:65" s="14" customFormat="1" x14ac:dyDescent="0.2">
      <c r="B232" s="170"/>
      <c r="D232" s="156" t="s">
        <v>163</v>
      </c>
      <c r="E232" s="171" t="s">
        <v>1</v>
      </c>
      <c r="F232" s="172" t="s">
        <v>290</v>
      </c>
      <c r="H232" s="171" t="s">
        <v>1</v>
      </c>
      <c r="I232" s="173"/>
      <c r="L232" s="170"/>
      <c r="M232" s="174"/>
      <c r="T232" s="175"/>
      <c r="AT232" s="171" t="s">
        <v>163</v>
      </c>
      <c r="AU232" s="171" t="s">
        <v>86</v>
      </c>
      <c r="AV232" s="14" t="s">
        <v>84</v>
      </c>
      <c r="AW232" s="14" t="s">
        <v>30</v>
      </c>
      <c r="AX232" s="14" t="s">
        <v>77</v>
      </c>
      <c r="AY232" s="171" t="s">
        <v>148</v>
      </c>
    </row>
    <row r="233" spans="2:65" s="12" customFormat="1" x14ac:dyDescent="0.2">
      <c r="B233" s="155"/>
      <c r="D233" s="156" t="s">
        <v>163</v>
      </c>
      <c r="E233" s="157" t="s">
        <v>1</v>
      </c>
      <c r="F233" s="158" t="s">
        <v>291</v>
      </c>
      <c r="H233" s="159">
        <v>0.876</v>
      </c>
      <c r="I233" s="160"/>
      <c r="L233" s="155"/>
      <c r="M233" s="161"/>
      <c r="T233" s="162"/>
      <c r="AT233" s="157" t="s">
        <v>163</v>
      </c>
      <c r="AU233" s="157" t="s">
        <v>86</v>
      </c>
      <c r="AV233" s="12" t="s">
        <v>86</v>
      </c>
      <c r="AW233" s="12" t="s">
        <v>30</v>
      </c>
      <c r="AX233" s="12" t="s">
        <v>77</v>
      </c>
      <c r="AY233" s="157" t="s">
        <v>148</v>
      </c>
    </row>
    <row r="234" spans="2:65" s="13" customFormat="1" x14ac:dyDescent="0.2">
      <c r="B234" s="163"/>
      <c r="D234" s="156" t="s">
        <v>163</v>
      </c>
      <c r="E234" s="164" t="s">
        <v>1</v>
      </c>
      <c r="F234" s="165" t="s">
        <v>166</v>
      </c>
      <c r="H234" s="166">
        <v>0.876</v>
      </c>
      <c r="I234" s="167"/>
      <c r="L234" s="163"/>
      <c r="M234" s="168"/>
      <c r="T234" s="169"/>
      <c r="AT234" s="164" t="s">
        <v>163</v>
      </c>
      <c r="AU234" s="164" t="s">
        <v>86</v>
      </c>
      <c r="AV234" s="13" t="s">
        <v>156</v>
      </c>
      <c r="AW234" s="13" t="s">
        <v>30</v>
      </c>
      <c r="AX234" s="13" t="s">
        <v>84</v>
      </c>
      <c r="AY234" s="164" t="s">
        <v>148</v>
      </c>
    </row>
    <row r="235" spans="2:65" s="1" customFormat="1" ht="24.15" customHeight="1" x14ac:dyDescent="0.2">
      <c r="B235" s="32"/>
      <c r="C235" s="142" t="s">
        <v>292</v>
      </c>
      <c r="D235" s="142" t="s">
        <v>152</v>
      </c>
      <c r="E235" s="143" t="s">
        <v>293</v>
      </c>
      <c r="F235" s="144" t="s">
        <v>294</v>
      </c>
      <c r="G235" s="145" t="s">
        <v>220</v>
      </c>
      <c r="H235" s="146">
        <v>7.6</v>
      </c>
      <c r="I235" s="147"/>
      <c r="J235" s="148">
        <f>ROUND(I235*H235,2)</f>
        <v>0</v>
      </c>
      <c r="K235" s="149"/>
      <c r="L235" s="32"/>
      <c r="M235" s="150" t="s">
        <v>1</v>
      </c>
      <c r="N235" s="151" t="s">
        <v>42</v>
      </c>
      <c r="P235" s="152">
        <f>O235*H235</f>
        <v>0</v>
      </c>
      <c r="Q235" s="152">
        <v>0</v>
      </c>
      <c r="R235" s="152">
        <f>Q235*H235</f>
        <v>0</v>
      </c>
      <c r="S235" s="152">
        <v>0</v>
      </c>
      <c r="T235" s="153">
        <f>S235*H235</f>
        <v>0</v>
      </c>
      <c r="AR235" s="154" t="s">
        <v>156</v>
      </c>
      <c r="AT235" s="154" t="s">
        <v>152</v>
      </c>
      <c r="AU235" s="154" t="s">
        <v>86</v>
      </c>
      <c r="AY235" s="16" t="s">
        <v>148</v>
      </c>
      <c r="BE235" s="92">
        <f>IF(N235="základní",J235,0)</f>
        <v>0</v>
      </c>
      <c r="BF235" s="92">
        <f>IF(N235="snížená",J235,0)</f>
        <v>0</v>
      </c>
      <c r="BG235" s="92">
        <f>IF(N235="zákl. přenesená",J235,0)</f>
        <v>0</v>
      </c>
      <c r="BH235" s="92">
        <f>IF(N235="sníž. přenesená",J235,0)</f>
        <v>0</v>
      </c>
      <c r="BI235" s="92">
        <f>IF(N235="nulová",J235,0)</f>
        <v>0</v>
      </c>
      <c r="BJ235" s="16" t="s">
        <v>84</v>
      </c>
      <c r="BK235" s="92">
        <f>ROUND(I235*H235,2)</f>
        <v>0</v>
      </c>
      <c r="BL235" s="16" t="s">
        <v>156</v>
      </c>
      <c r="BM235" s="154" t="s">
        <v>295</v>
      </c>
    </row>
    <row r="236" spans="2:65" s="12" customFormat="1" x14ac:dyDescent="0.2">
      <c r="B236" s="155"/>
      <c r="D236" s="156" t="s">
        <v>163</v>
      </c>
      <c r="E236" s="157" t="s">
        <v>1</v>
      </c>
      <c r="F236" s="158" t="s">
        <v>296</v>
      </c>
      <c r="H236" s="159">
        <v>7.6</v>
      </c>
      <c r="I236" s="160"/>
      <c r="L236" s="155"/>
      <c r="M236" s="161"/>
      <c r="T236" s="162"/>
      <c r="AT236" s="157" t="s">
        <v>163</v>
      </c>
      <c r="AU236" s="157" t="s">
        <v>86</v>
      </c>
      <c r="AV236" s="12" t="s">
        <v>86</v>
      </c>
      <c r="AW236" s="12" t="s">
        <v>30</v>
      </c>
      <c r="AX236" s="12" t="s">
        <v>77</v>
      </c>
      <c r="AY236" s="157" t="s">
        <v>148</v>
      </c>
    </row>
    <row r="237" spans="2:65" s="13" customFormat="1" x14ac:dyDescent="0.2">
      <c r="B237" s="163"/>
      <c r="D237" s="156" t="s">
        <v>163</v>
      </c>
      <c r="E237" s="164" t="s">
        <v>1</v>
      </c>
      <c r="F237" s="165" t="s">
        <v>166</v>
      </c>
      <c r="H237" s="166">
        <v>7.6</v>
      </c>
      <c r="I237" s="167"/>
      <c r="L237" s="163"/>
      <c r="M237" s="168"/>
      <c r="T237" s="169"/>
      <c r="AT237" s="164" t="s">
        <v>163</v>
      </c>
      <c r="AU237" s="164" t="s">
        <v>86</v>
      </c>
      <c r="AV237" s="13" t="s">
        <v>156</v>
      </c>
      <c r="AW237" s="13" t="s">
        <v>30</v>
      </c>
      <c r="AX237" s="13" t="s">
        <v>84</v>
      </c>
      <c r="AY237" s="164" t="s">
        <v>148</v>
      </c>
    </row>
    <row r="238" spans="2:65" s="11" customFormat="1" ht="22.75" customHeight="1" x14ac:dyDescent="0.25">
      <c r="B238" s="130"/>
      <c r="D238" s="131" t="s">
        <v>76</v>
      </c>
      <c r="E238" s="140" t="s">
        <v>156</v>
      </c>
      <c r="F238" s="140" t="s">
        <v>297</v>
      </c>
      <c r="I238" s="133"/>
      <c r="J238" s="141">
        <f>BK238</f>
        <v>0</v>
      </c>
      <c r="L238" s="130"/>
      <c r="M238" s="135"/>
      <c r="P238" s="136">
        <f>SUM(P239:P260)</f>
        <v>0</v>
      </c>
      <c r="R238" s="136">
        <f>SUM(R239:R260)</f>
        <v>0</v>
      </c>
      <c r="T238" s="137">
        <f>SUM(T239:T260)</f>
        <v>0</v>
      </c>
      <c r="AR238" s="131" t="s">
        <v>84</v>
      </c>
      <c r="AT238" s="138" t="s">
        <v>76</v>
      </c>
      <c r="AU238" s="138" t="s">
        <v>84</v>
      </c>
      <c r="AY238" s="131" t="s">
        <v>148</v>
      </c>
      <c r="BK238" s="139">
        <f>SUM(BK239:BK260)</f>
        <v>0</v>
      </c>
    </row>
    <row r="239" spans="2:65" s="1" customFormat="1" ht="24.15" customHeight="1" x14ac:dyDescent="0.2">
      <c r="B239" s="32"/>
      <c r="C239" s="142" t="s">
        <v>298</v>
      </c>
      <c r="D239" s="142" t="s">
        <v>152</v>
      </c>
      <c r="E239" s="143" t="s">
        <v>299</v>
      </c>
      <c r="F239" s="144" t="s">
        <v>300</v>
      </c>
      <c r="G239" s="145" t="s">
        <v>220</v>
      </c>
      <c r="H239" s="146">
        <v>1.1519999999999999</v>
      </c>
      <c r="I239" s="147"/>
      <c r="J239" s="148">
        <f>ROUND(I239*H239,2)</f>
        <v>0</v>
      </c>
      <c r="K239" s="149"/>
      <c r="L239" s="32"/>
      <c r="M239" s="150" t="s">
        <v>1</v>
      </c>
      <c r="N239" s="151" t="s">
        <v>42</v>
      </c>
      <c r="P239" s="152">
        <f>O239*H239</f>
        <v>0</v>
      </c>
      <c r="Q239" s="152">
        <v>0</v>
      </c>
      <c r="R239" s="152">
        <f>Q239*H239</f>
        <v>0</v>
      </c>
      <c r="S239" s="152">
        <v>0</v>
      </c>
      <c r="T239" s="153">
        <f>S239*H239</f>
        <v>0</v>
      </c>
      <c r="AR239" s="154" t="s">
        <v>156</v>
      </c>
      <c r="AT239" s="154" t="s">
        <v>152</v>
      </c>
      <c r="AU239" s="154" t="s">
        <v>86</v>
      </c>
      <c r="AY239" s="16" t="s">
        <v>148</v>
      </c>
      <c r="BE239" s="92">
        <f>IF(N239="základní",J239,0)</f>
        <v>0</v>
      </c>
      <c r="BF239" s="92">
        <f>IF(N239="snížená",J239,0)</f>
        <v>0</v>
      </c>
      <c r="BG239" s="92">
        <f>IF(N239="zákl. přenesená",J239,0)</f>
        <v>0</v>
      </c>
      <c r="BH239" s="92">
        <f>IF(N239="sníž. přenesená",J239,0)</f>
        <v>0</v>
      </c>
      <c r="BI239" s="92">
        <f>IF(N239="nulová",J239,0)</f>
        <v>0</v>
      </c>
      <c r="BJ239" s="16" t="s">
        <v>84</v>
      </c>
      <c r="BK239" s="92">
        <f>ROUND(I239*H239,2)</f>
        <v>0</v>
      </c>
      <c r="BL239" s="16" t="s">
        <v>156</v>
      </c>
      <c r="BM239" s="154" t="s">
        <v>301</v>
      </c>
    </row>
    <row r="240" spans="2:65" s="12" customFormat="1" ht="20" x14ac:dyDescent="0.2">
      <c r="B240" s="155"/>
      <c r="D240" s="156" t="s">
        <v>163</v>
      </c>
      <c r="E240" s="157" t="s">
        <v>1</v>
      </c>
      <c r="F240" s="158" t="s">
        <v>302</v>
      </c>
      <c r="H240" s="159">
        <v>1.1519999999999999</v>
      </c>
      <c r="I240" s="160"/>
      <c r="L240" s="155"/>
      <c r="M240" s="161"/>
      <c r="T240" s="162"/>
      <c r="AT240" s="157" t="s">
        <v>163</v>
      </c>
      <c r="AU240" s="157" t="s">
        <v>86</v>
      </c>
      <c r="AV240" s="12" t="s">
        <v>86</v>
      </c>
      <c r="AW240" s="12" t="s">
        <v>30</v>
      </c>
      <c r="AX240" s="12" t="s">
        <v>77</v>
      </c>
      <c r="AY240" s="157" t="s">
        <v>148</v>
      </c>
    </row>
    <row r="241" spans="2:65" s="13" customFormat="1" x14ac:dyDescent="0.2">
      <c r="B241" s="163"/>
      <c r="D241" s="156" t="s">
        <v>163</v>
      </c>
      <c r="E241" s="164" t="s">
        <v>1</v>
      </c>
      <c r="F241" s="165" t="s">
        <v>166</v>
      </c>
      <c r="H241" s="166">
        <v>1.1519999999999999</v>
      </c>
      <c r="I241" s="167"/>
      <c r="L241" s="163"/>
      <c r="M241" s="168"/>
      <c r="T241" s="169"/>
      <c r="AT241" s="164" t="s">
        <v>163</v>
      </c>
      <c r="AU241" s="164" t="s">
        <v>86</v>
      </c>
      <c r="AV241" s="13" t="s">
        <v>156</v>
      </c>
      <c r="AW241" s="13" t="s">
        <v>30</v>
      </c>
      <c r="AX241" s="13" t="s">
        <v>84</v>
      </c>
      <c r="AY241" s="164" t="s">
        <v>148</v>
      </c>
    </row>
    <row r="242" spans="2:65" s="1" customFormat="1" ht="24.15" customHeight="1" x14ac:dyDescent="0.2">
      <c r="B242" s="32"/>
      <c r="C242" s="142" t="s">
        <v>303</v>
      </c>
      <c r="D242" s="142" t="s">
        <v>152</v>
      </c>
      <c r="E242" s="143" t="s">
        <v>304</v>
      </c>
      <c r="F242" s="144" t="s">
        <v>305</v>
      </c>
      <c r="G242" s="145" t="s">
        <v>155</v>
      </c>
      <c r="H242" s="146">
        <v>23.08</v>
      </c>
      <c r="I242" s="147"/>
      <c r="J242" s="148">
        <f>ROUND(I242*H242,2)</f>
        <v>0</v>
      </c>
      <c r="K242" s="149"/>
      <c r="L242" s="32"/>
      <c r="M242" s="150" t="s">
        <v>1</v>
      </c>
      <c r="N242" s="151" t="s">
        <v>42</v>
      </c>
      <c r="P242" s="152">
        <f>O242*H242</f>
        <v>0</v>
      </c>
      <c r="Q242" s="152">
        <v>0</v>
      </c>
      <c r="R242" s="152">
        <f>Q242*H242</f>
        <v>0</v>
      </c>
      <c r="S242" s="152">
        <v>0</v>
      </c>
      <c r="T242" s="153">
        <f>S242*H242</f>
        <v>0</v>
      </c>
      <c r="AR242" s="154" t="s">
        <v>156</v>
      </c>
      <c r="AT242" s="154" t="s">
        <v>152</v>
      </c>
      <c r="AU242" s="154" t="s">
        <v>86</v>
      </c>
      <c r="AY242" s="16" t="s">
        <v>148</v>
      </c>
      <c r="BE242" s="92">
        <f>IF(N242="základní",J242,0)</f>
        <v>0</v>
      </c>
      <c r="BF242" s="92">
        <f>IF(N242="snížená",J242,0)</f>
        <v>0</v>
      </c>
      <c r="BG242" s="92">
        <f>IF(N242="zákl. přenesená",J242,0)</f>
        <v>0</v>
      </c>
      <c r="BH242" s="92">
        <f>IF(N242="sníž. přenesená",J242,0)</f>
        <v>0</v>
      </c>
      <c r="BI242" s="92">
        <f>IF(N242="nulová",J242,0)</f>
        <v>0</v>
      </c>
      <c r="BJ242" s="16" t="s">
        <v>84</v>
      </c>
      <c r="BK242" s="92">
        <f>ROUND(I242*H242,2)</f>
        <v>0</v>
      </c>
      <c r="BL242" s="16" t="s">
        <v>156</v>
      </c>
      <c r="BM242" s="154" t="s">
        <v>306</v>
      </c>
    </row>
    <row r="243" spans="2:65" s="12" customFormat="1" x14ac:dyDescent="0.2">
      <c r="B243" s="155"/>
      <c r="D243" s="156" t="s">
        <v>163</v>
      </c>
      <c r="E243" s="157" t="s">
        <v>1</v>
      </c>
      <c r="F243" s="158" t="s">
        <v>307</v>
      </c>
      <c r="H243" s="159">
        <v>23.08</v>
      </c>
      <c r="I243" s="160"/>
      <c r="L243" s="155"/>
      <c r="M243" s="161"/>
      <c r="T243" s="162"/>
      <c r="AT243" s="157" t="s">
        <v>163</v>
      </c>
      <c r="AU243" s="157" t="s">
        <v>86</v>
      </c>
      <c r="AV243" s="12" t="s">
        <v>86</v>
      </c>
      <c r="AW243" s="12" t="s">
        <v>30</v>
      </c>
      <c r="AX243" s="12" t="s">
        <v>77</v>
      </c>
      <c r="AY243" s="157" t="s">
        <v>148</v>
      </c>
    </row>
    <row r="244" spans="2:65" s="13" customFormat="1" x14ac:dyDescent="0.2">
      <c r="B244" s="163"/>
      <c r="D244" s="156" t="s">
        <v>163</v>
      </c>
      <c r="E244" s="164" t="s">
        <v>1</v>
      </c>
      <c r="F244" s="165" t="s">
        <v>166</v>
      </c>
      <c r="H244" s="166">
        <v>23.08</v>
      </c>
      <c r="I244" s="167"/>
      <c r="L244" s="163"/>
      <c r="M244" s="168"/>
      <c r="T244" s="169"/>
      <c r="AT244" s="164" t="s">
        <v>163</v>
      </c>
      <c r="AU244" s="164" t="s">
        <v>86</v>
      </c>
      <c r="AV244" s="13" t="s">
        <v>156</v>
      </c>
      <c r="AW244" s="13" t="s">
        <v>30</v>
      </c>
      <c r="AX244" s="13" t="s">
        <v>84</v>
      </c>
      <c r="AY244" s="164" t="s">
        <v>148</v>
      </c>
    </row>
    <row r="245" spans="2:65" s="1" customFormat="1" ht="24.15" customHeight="1" x14ac:dyDescent="0.2">
      <c r="B245" s="32"/>
      <c r="C245" s="142" t="s">
        <v>308</v>
      </c>
      <c r="D245" s="142" t="s">
        <v>152</v>
      </c>
      <c r="E245" s="143" t="s">
        <v>309</v>
      </c>
      <c r="F245" s="144" t="s">
        <v>310</v>
      </c>
      <c r="G245" s="145" t="s">
        <v>220</v>
      </c>
      <c r="H245" s="146">
        <v>7.6779999999999999</v>
      </c>
      <c r="I245" s="147"/>
      <c r="J245" s="148">
        <f>ROUND(I245*H245,2)</f>
        <v>0</v>
      </c>
      <c r="K245" s="149"/>
      <c r="L245" s="32"/>
      <c r="M245" s="150" t="s">
        <v>1</v>
      </c>
      <c r="N245" s="151" t="s">
        <v>42</v>
      </c>
      <c r="P245" s="152">
        <f>O245*H245</f>
        <v>0</v>
      </c>
      <c r="Q245" s="152">
        <v>0</v>
      </c>
      <c r="R245" s="152">
        <f>Q245*H245</f>
        <v>0</v>
      </c>
      <c r="S245" s="152">
        <v>0</v>
      </c>
      <c r="T245" s="153">
        <f>S245*H245</f>
        <v>0</v>
      </c>
      <c r="AR245" s="154" t="s">
        <v>156</v>
      </c>
      <c r="AT245" s="154" t="s">
        <v>152</v>
      </c>
      <c r="AU245" s="154" t="s">
        <v>86</v>
      </c>
      <c r="AY245" s="16" t="s">
        <v>148</v>
      </c>
      <c r="BE245" s="92">
        <f>IF(N245="základní",J245,0)</f>
        <v>0</v>
      </c>
      <c r="BF245" s="92">
        <f>IF(N245="snížená",J245,0)</f>
        <v>0</v>
      </c>
      <c r="BG245" s="92">
        <f>IF(N245="zákl. přenesená",J245,0)</f>
        <v>0</v>
      </c>
      <c r="BH245" s="92">
        <f>IF(N245="sníž. přenesená",J245,0)</f>
        <v>0</v>
      </c>
      <c r="BI245" s="92">
        <f>IF(N245="nulová",J245,0)</f>
        <v>0</v>
      </c>
      <c r="BJ245" s="16" t="s">
        <v>84</v>
      </c>
      <c r="BK245" s="92">
        <f>ROUND(I245*H245,2)</f>
        <v>0</v>
      </c>
      <c r="BL245" s="16" t="s">
        <v>156</v>
      </c>
      <c r="BM245" s="154" t="s">
        <v>311</v>
      </c>
    </row>
    <row r="246" spans="2:65" s="12" customFormat="1" x14ac:dyDescent="0.2">
      <c r="B246" s="155"/>
      <c r="D246" s="156" t="s">
        <v>163</v>
      </c>
      <c r="E246" s="157" t="s">
        <v>1</v>
      </c>
      <c r="F246" s="158" t="s">
        <v>312</v>
      </c>
      <c r="H246" s="159">
        <v>3.4620000000000002</v>
      </c>
      <c r="I246" s="160"/>
      <c r="L246" s="155"/>
      <c r="M246" s="161"/>
      <c r="T246" s="162"/>
      <c r="AT246" s="157" t="s">
        <v>163</v>
      </c>
      <c r="AU246" s="157" t="s">
        <v>86</v>
      </c>
      <c r="AV246" s="12" t="s">
        <v>86</v>
      </c>
      <c r="AW246" s="12" t="s">
        <v>30</v>
      </c>
      <c r="AX246" s="12" t="s">
        <v>77</v>
      </c>
      <c r="AY246" s="157" t="s">
        <v>148</v>
      </c>
    </row>
    <row r="247" spans="2:65" s="12" customFormat="1" ht="20" x14ac:dyDescent="0.2">
      <c r="B247" s="155"/>
      <c r="D247" s="156" t="s">
        <v>163</v>
      </c>
      <c r="E247" s="157" t="s">
        <v>1</v>
      </c>
      <c r="F247" s="158" t="s">
        <v>313</v>
      </c>
      <c r="H247" s="159">
        <v>4.2160000000000002</v>
      </c>
      <c r="I247" s="160"/>
      <c r="L247" s="155"/>
      <c r="M247" s="161"/>
      <c r="T247" s="162"/>
      <c r="AT247" s="157" t="s">
        <v>163</v>
      </c>
      <c r="AU247" s="157" t="s">
        <v>86</v>
      </c>
      <c r="AV247" s="12" t="s">
        <v>86</v>
      </c>
      <c r="AW247" s="12" t="s">
        <v>30</v>
      </c>
      <c r="AX247" s="12" t="s">
        <v>77</v>
      </c>
      <c r="AY247" s="157" t="s">
        <v>148</v>
      </c>
    </row>
    <row r="248" spans="2:65" s="13" customFormat="1" x14ac:dyDescent="0.2">
      <c r="B248" s="163"/>
      <c r="D248" s="156" t="s">
        <v>163</v>
      </c>
      <c r="E248" s="164" t="s">
        <v>1</v>
      </c>
      <c r="F248" s="165" t="s">
        <v>166</v>
      </c>
      <c r="H248" s="166">
        <v>7.6779999999999999</v>
      </c>
      <c r="I248" s="167"/>
      <c r="L248" s="163"/>
      <c r="M248" s="168"/>
      <c r="T248" s="169"/>
      <c r="AT248" s="164" t="s">
        <v>163</v>
      </c>
      <c r="AU248" s="164" t="s">
        <v>86</v>
      </c>
      <c r="AV248" s="13" t="s">
        <v>156</v>
      </c>
      <c r="AW248" s="13" t="s">
        <v>30</v>
      </c>
      <c r="AX248" s="13" t="s">
        <v>84</v>
      </c>
      <c r="AY248" s="164" t="s">
        <v>148</v>
      </c>
    </row>
    <row r="249" spans="2:65" s="1" customFormat="1" ht="24.15" customHeight="1" x14ac:dyDescent="0.2">
      <c r="B249" s="32"/>
      <c r="C249" s="142" t="s">
        <v>314</v>
      </c>
      <c r="D249" s="142" t="s">
        <v>152</v>
      </c>
      <c r="E249" s="143" t="s">
        <v>315</v>
      </c>
      <c r="F249" s="144" t="s">
        <v>316</v>
      </c>
      <c r="G249" s="145" t="s">
        <v>155</v>
      </c>
      <c r="H249" s="146">
        <v>42.16</v>
      </c>
      <c r="I249" s="147"/>
      <c r="J249" s="148">
        <f>ROUND(I249*H249,2)</f>
        <v>0</v>
      </c>
      <c r="K249" s="149"/>
      <c r="L249" s="32"/>
      <c r="M249" s="150" t="s">
        <v>1</v>
      </c>
      <c r="N249" s="151" t="s">
        <v>42</v>
      </c>
      <c r="P249" s="152">
        <f>O249*H249</f>
        <v>0</v>
      </c>
      <c r="Q249" s="152">
        <v>0</v>
      </c>
      <c r="R249" s="152">
        <f>Q249*H249</f>
        <v>0</v>
      </c>
      <c r="S249" s="152">
        <v>0</v>
      </c>
      <c r="T249" s="153">
        <f>S249*H249</f>
        <v>0</v>
      </c>
      <c r="AR249" s="154" t="s">
        <v>156</v>
      </c>
      <c r="AT249" s="154" t="s">
        <v>152</v>
      </c>
      <c r="AU249" s="154" t="s">
        <v>86</v>
      </c>
      <c r="AY249" s="16" t="s">
        <v>148</v>
      </c>
      <c r="BE249" s="92">
        <f>IF(N249="základní",J249,0)</f>
        <v>0</v>
      </c>
      <c r="BF249" s="92">
        <f>IF(N249="snížená",J249,0)</f>
        <v>0</v>
      </c>
      <c r="BG249" s="92">
        <f>IF(N249="zákl. přenesená",J249,0)</f>
        <v>0</v>
      </c>
      <c r="BH249" s="92">
        <f>IF(N249="sníž. přenesená",J249,0)</f>
        <v>0</v>
      </c>
      <c r="BI249" s="92">
        <f>IF(N249="nulová",J249,0)</f>
        <v>0</v>
      </c>
      <c r="BJ249" s="16" t="s">
        <v>84</v>
      </c>
      <c r="BK249" s="92">
        <f>ROUND(I249*H249,2)</f>
        <v>0</v>
      </c>
      <c r="BL249" s="16" t="s">
        <v>156</v>
      </c>
      <c r="BM249" s="154" t="s">
        <v>317</v>
      </c>
    </row>
    <row r="250" spans="2:65" s="12" customFormat="1" x14ac:dyDescent="0.2">
      <c r="B250" s="155"/>
      <c r="D250" s="156" t="s">
        <v>163</v>
      </c>
      <c r="E250" s="157" t="s">
        <v>1</v>
      </c>
      <c r="F250" s="158" t="s">
        <v>318</v>
      </c>
      <c r="H250" s="159">
        <v>42.16</v>
      </c>
      <c r="I250" s="160"/>
      <c r="L250" s="155"/>
      <c r="M250" s="161"/>
      <c r="T250" s="162"/>
      <c r="AT250" s="157" t="s">
        <v>163</v>
      </c>
      <c r="AU250" s="157" t="s">
        <v>86</v>
      </c>
      <c r="AV250" s="12" t="s">
        <v>86</v>
      </c>
      <c r="AW250" s="12" t="s">
        <v>30</v>
      </c>
      <c r="AX250" s="12" t="s">
        <v>77</v>
      </c>
      <c r="AY250" s="157" t="s">
        <v>148</v>
      </c>
    </row>
    <row r="251" spans="2:65" s="13" customFormat="1" x14ac:dyDescent="0.2">
      <c r="B251" s="163"/>
      <c r="D251" s="156" t="s">
        <v>163</v>
      </c>
      <c r="E251" s="164" t="s">
        <v>1</v>
      </c>
      <c r="F251" s="165" t="s">
        <v>166</v>
      </c>
      <c r="H251" s="166">
        <v>42.16</v>
      </c>
      <c r="I251" s="167"/>
      <c r="L251" s="163"/>
      <c r="M251" s="168"/>
      <c r="T251" s="169"/>
      <c r="AT251" s="164" t="s">
        <v>163</v>
      </c>
      <c r="AU251" s="164" t="s">
        <v>86</v>
      </c>
      <c r="AV251" s="13" t="s">
        <v>156</v>
      </c>
      <c r="AW251" s="13" t="s">
        <v>30</v>
      </c>
      <c r="AX251" s="13" t="s">
        <v>84</v>
      </c>
      <c r="AY251" s="164" t="s">
        <v>148</v>
      </c>
    </row>
    <row r="252" spans="2:65" s="1" customFormat="1" ht="24.15" customHeight="1" x14ac:dyDescent="0.2">
      <c r="B252" s="32"/>
      <c r="C252" s="142" t="s">
        <v>319</v>
      </c>
      <c r="D252" s="142" t="s">
        <v>152</v>
      </c>
      <c r="E252" s="143" t="s">
        <v>320</v>
      </c>
      <c r="F252" s="144" t="s">
        <v>321</v>
      </c>
      <c r="G252" s="145" t="s">
        <v>220</v>
      </c>
      <c r="H252" s="146">
        <v>18.8</v>
      </c>
      <c r="I252" s="147"/>
      <c r="J252" s="148">
        <f>ROUND(I252*H252,2)</f>
        <v>0</v>
      </c>
      <c r="K252" s="149"/>
      <c r="L252" s="32"/>
      <c r="M252" s="150" t="s">
        <v>1</v>
      </c>
      <c r="N252" s="151" t="s">
        <v>42</v>
      </c>
      <c r="P252" s="152">
        <f>O252*H252</f>
        <v>0</v>
      </c>
      <c r="Q252" s="152">
        <v>0</v>
      </c>
      <c r="R252" s="152">
        <f>Q252*H252</f>
        <v>0</v>
      </c>
      <c r="S252" s="152">
        <v>0</v>
      </c>
      <c r="T252" s="153">
        <f>S252*H252</f>
        <v>0</v>
      </c>
      <c r="AR252" s="154" t="s">
        <v>156</v>
      </c>
      <c r="AT252" s="154" t="s">
        <v>152</v>
      </c>
      <c r="AU252" s="154" t="s">
        <v>86</v>
      </c>
      <c r="AY252" s="16" t="s">
        <v>148</v>
      </c>
      <c r="BE252" s="92">
        <f>IF(N252="základní",J252,0)</f>
        <v>0</v>
      </c>
      <c r="BF252" s="92">
        <f>IF(N252="snížená",J252,0)</f>
        <v>0</v>
      </c>
      <c r="BG252" s="92">
        <f>IF(N252="zákl. přenesená",J252,0)</f>
        <v>0</v>
      </c>
      <c r="BH252" s="92">
        <f>IF(N252="sníž. přenesená",J252,0)</f>
        <v>0</v>
      </c>
      <c r="BI252" s="92">
        <f>IF(N252="nulová",J252,0)</f>
        <v>0</v>
      </c>
      <c r="BJ252" s="16" t="s">
        <v>84</v>
      </c>
      <c r="BK252" s="92">
        <f>ROUND(I252*H252,2)</f>
        <v>0</v>
      </c>
      <c r="BL252" s="16" t="s">
        <v>156</v>
      </c>
      <c r="BM252" s="154" t="s">
        <v>322</v>
      </c>
    </row>
    <row r="253" spans="2:65" s="12" customFormat="1" x14ac:dyDescent="0.2">
      <c r="B253" s="155"/>
      <c r="D253" s="156" t="s">
        <v>163</v>
      </c>
      <c r="E253" s="157" t="s">
        <v>1</v>
      </c>
      <c r="F253" s="158" t="s">
        <v>323</v>
      </c>
      <c r="H253" s="159">
        <v>18.8</v>
      </c>
      <c r="I253" s="160"/>
      <c r="L253" s="155"/>
      <c r="M253" s="161"/>
      <c r="T253" s="162"/>
      <c r="AT253" s="157" t="s">
        <v>163</v>
      </c>
      <c r="AU253" s="157" t="s">
        <v>86</v>
      </c>
      <c r="AV253" s="12" t="s">
        <v>86</v>
      </c>
      <c r="AW253" s="12" t="s">
        <v>30</v>
      </c>
      <c r="AX253" s="12" t="s">
        <v>77</v>
      </c>
      <c r="AY253" s="157" t="s">
        <v>148</v>
      </c>
    </row>
    <row r="254" spans="2:65" s="13" customFormat="1" x14ac:dyDescent="0.2">
      <c r="B254" s="163"/>
      <c r="D254" s="156" t="s">
        <v>163</v>
      </c>
      <c r="E254" s="164" t="s">
        <v>1</v>
      </c>
      <c r="F254" s="165" t="s">
        <v>166</v>
      </c>
      <c r="H254" s="166">
        <v>18.8</v>
      </c>
      <c r="I254" s="167"/>
      <c r="L254" s="163"/>
      <c r="M254" s="168"/>
      <c r="T254" s="169"/>
      <c r="AT254" s="164" t="s">
        <v>163</v>
      </c>
      <c r="AU254" s="164" t="s">
        <v>86</v>
      </c>
      <c r="AV254" s="13" t="s">
        <v>156</v>
      </c>
      <c r="AW254" s="13" t="s">
        <v>30</v>
      </c>
      <c r="AX254" s="13" t="s">
        <v>84</v>
      </c>
      <c r="AY254" s="164" t="s">
        <v>148</v>
      </c>
    </row>
    <row r="255" spans="2:65" s="1" customFormat="1" ht="24.15" customHeight="1" x14ac:dyDescent="0.2">
      <c r="B255" s="32"/>
      <c r="C255" s="142" t="s">
        <v>324</v>
      </c>
      <c r="D255" s="142" t="s">
        <v>152</v>
      </c>
      <c r="E255" s="143" t="s">
        <v>325</v>
      </c>
      <c r="F255" s="144" t="s">
        <v>326</v>
      </c>
      <c r="G255" s="145" t="s">
        <v>155</v>
      </c>
      <c r="H255" s="146">
        <v>47</v>
      </c>
      <c r="I255" s="147"/>
      <c r="J255" s="148">
        <f>ROUND(I255*H255,2)</f>
        <v>0</v>
      </c>
      <c r="K255" s="149"/>
      <c r="L255" s="32"/>
      <c r="M255" s="150" t="s">
        <v>1</v>
      </c>
      <c r="N255" s="151" t="s">
        <v>42</v>
      </c>
      <c r="P255" s="152">
        <f>O255*H255</f>
        <v>0</v>
      </c>
      <c r="Q255" s="152">
        <v>0</v>
      </c>
      <c r="R255" s="152">
        <f>Q255*H255</f>
        <v>0</v>
      </c>
      <c r="S255" s="152">
        <v>0</v>
      </c>
      <c r="T255" s="153">
        <f>S255*H255</f>
        <v>0</v>
      </c>
      <c r="AR255" s="154" t="s">
        <v>156</v>
      </c>
      <c r="AT255" s="154" t="s">
        <v>152</v>
      </c>
      <c r="AU255" s="154" t="s">
        <v>86</v>
      </c>
      <c r="AY255" s="16" t="s">
        <v>148</v>
      </c>
      <c r="BE255" s="92">
        <f>IF(N255="základní",J255,0)</f>
        <v>0</v>
      </c>
      <c r="BF255" s="92">
        <f>IF(N255="snížená",J255,0)</f>
        <v>0</v>
      </c>
      <c r="BG255" s="92">
        <f>IF(N255="zákl. přenesená",J255,0)</f>
        <v>0</v>
      </c>
      <c r="BH255" s="92">
        <f>IF(N255="sníž. přenesená",J255,0)</f>
        <v>0</v>
      </c>
      <c r="BI255" s="92">
        <f>IF(N255="nulová",J255,0)</f>
        <v>0</v>
      </c>
      <c r="BJ255" s="16" t="s">
        <v>84</v>
      </c>
      <c r="BK255" s="92">
        <f>ROUND(I255*H255,2)</f>
        <v>0</v>
      </c>
      <c r="BL255" s="16" t="s">
        <v>156</v>
      </c>
      <c r="BM255" s="154" t="s">
        <v>327</v>
      </c>
    </row>
    <row r="256" spans="2:65" s="12" customFormat="1" x14ac:dyDescent="0.2">
      <c r="B256" s="155"/>
      <c r="D256" s="156" t="s">
        <v>163</v>
      </c>
      <c r="E256" s="157" t="s">
        <v>1</v>
      </c>
      <c r="F256" s="158" t="s">
        <v>328</v>
      </c>
      <c r="H256" s="159">
        <v>47</v>
      </c>
      <c r="I256" s="160"/>
      <c r="L256" s="155"/>
      <c r="M256" s="161"/>
      <c r="T256" s="162"/>
      <c r="AT256" s="157" t="s">
        <v>163</v>
      </c>
      <c r="AU256" s="157" t="s">
        <v>86</v>
      </c>
      <c r="AV256" s="12" t="s">
        <v>86</v>
      </c>
      <c r="AW256" s="12" t="s">
        <v>30</v>
      </c>
      <c r="AX256" s="12" t="s">
        <v>77</v>
      </c>
      <c r="AY256" s="157" t="s">
        <v>148</v>
      </c>
    </row>
    <row r="257" spans="2:65" s="13" customFormat="1" x14ac:dyDescent="0.2">
      <c r="B257" s="163"/>
      <c r="D257" s="156" t="s">
        <v>163</v>
      </c>
      <c r="E257" s="164" t="s">
        <v>1</v>
      </c>
      <c r="F257" s="165" t="s">
        <v>166</v>
      </c>
      <c r="H257" s="166">
        <v>47</v>
      </c>
      <c r="I257" s="167"/>
      <c r="L257" s="163"/>
      <c r="M257" s="168"/>
      <c r="T257" s="169"/>
      <c r="AT257" s="164" t="s">
        <v>163</v>
      </c>
      <c r="AU257" s="164" t="s">
        <v>86</v>
      </c>
      <c r="AV257" s="13" t="s">
        <v>156</v>
      </c>
      <c r="AW257" s="13" t="s">
        <v>30</v>
      </c>
      <c r="AX257" s="13" t="s">
        <v>84</v>
      </c>
      <c r="AY257" s="164" t="s">
        <v>148</v>
      </c>
    </row>
    <row r="258" spans="2:65" s="1" customFormat="1" ht="37.75" customHeight="1" x14ac:dyDescent="0.2">
      <c r="B258" s="32"/>
      <c r="C258" s="142" t="s">
        <v>329</v>
      </c>
      <c r="D258" s="142" t="s">
        <v>152</v>
      </c>
      <c r="E258" s="143" t="s">
        <v>330</v>
      </c>
      <c r="F258" s="144" t="s">
        <v>331</v>
      </c>
      <c r="G258" s="145" t="s">
        <v>220</v>
      </c>
      <c r="H258" s="146">
        <v>77</v>
      </c>
      <c r="I258" s="147"/>
      <c r="J258" s="148">
        <f>ROUND(I258*H258,2)</f>
        <v>0</v>
      </c>
      <c r="K258" s="149"/>
      <c r="L258" s="32"/>
      <c r="M258" s="150" t="s">
        <v>1</v>
      </c>
      <c r="N258" s="151" t="s">
        <v>42</v>
      </c>
      <c r="P258" s="152">
        <f>O258*H258</f>
        <v>0</v>
      </c>
      <c r="Q258" s="152">
        <v>0</v>
      </c>
      <c r="R258" s="152">
        <f>Q258*H258</f>
        <v>0</v>
      </c>
      <c r="S258" s="152">
        <v>0</v>
      </c>
      <c r="T258" s="153">
        <f>S258*H258</f>
        <v>0</v>
      </c>
      <c r="AR258" s="154" t="s">
        <v>156</v>
      </c>
      <c r="AT258" s="154" t="s">
        <v>152</v>
      </c>
      <c r="AU258" s="154" t="s">
        <v>86</v>
      </c>
      <c r="AY258" s="16" t="s">
        <v>148</v>
      </c>
      <c r="BE258" s="92">
        <f>IF(N258="základní",J258,0)</f>
        <v>0</v>
      </c>
      <c r="BF258" s="92">
        <f>IF(N258="snížená",J258,0)</f>
        <v>0</v>
      </c>
      <c r="BG258" s="92">
        <f>IF(N258="zákl. přenesená",J258,0)</f>
        <v>0</v>
      </c>
      <c r="BH258" s="92">
        <f>IF(N258="sníž. přenesená",J258,0)</f>
        <v>0</v>
      </c>
      <c r="BI258" s="92">
        <f>IF(N258="nulová",J258,0)</f>
        <v>0</v>
      </c>
      <c r="BJ258" s="16" t="s">
        <v>84</v>
      </c>
      <c r="BK258" s="92">
        <f>ROUND(I258*H258,2)</f>
        <v>0</v>
      </c>
      <c r="BL258" s="16" t="s">
        <v>156</v>
      </c>
      <c r="BM258" s="154" t="s">
        <v>332</v>
      </c>
    </row>
    <row r="259" spans="2:65" s="12" customFormat="1" x14ac:dyDescent="0.2">
      <c r="B259" s="155"/>
      <c r="D259" s="156" t="s">
        <v>163</v>
      </c>
      <c r="E259" s="157" t="s">
        <v>1</v>
      </c>
      <c r="F259" s="158" t="s">
        <v>333</v>
      </c>
      <c r="H259" s="159">
        <v>77</v>
      </c>
      <c r="I259" s="160"/>
      <c r="L259" s="155"/>
      <c r="M259" s="161"/>
      <c r="T259" s="162"/>
      <c r="AT259" s="157" t="s">
        <v>163</v>
      </c>
      <c r="AU259" s="157" t="s">
        <v>86</v>
      </c>
      <c r="AV259" s="12" t="s">
        <v>86</v>
      </c>
      <c r="AW259" s="12" t="s">
        <v>30</v>
      </c>
      <c r="AX259" s="12" t="s">
        <v>77</v>
      </c>
      <c r="AY259" s="157" t="s">
        <v>148</v>
      </c>
    </row>
    <row r="260" spans="2:65" s="13" customFormat="1" x14ac:dyDescent="0.2">
      <c r="B260" s="163"/>
      <c r="D260" s="156" t="s">
        <v>163</v>
      </c>
      <c r="E260" s="164" t="s">
        <v>1</v>
      </c>
      <c r="F260" s="165" t="s">
        <v>166</v>
      </c>
      <c r="H260" s="166">
        <v>77</v>
      </c>
      <c r="I260" s="167"/>
      <c r="L260" s="163"/>
      <c r="M260" s="168"/>
      <c r="T260" s="169"/>
      <c r="AT260" s="164" t="s">
        <v>163</v>
      </c>
      <c r="AU260" s="164" t="s">
        <v>86</v>
      </c>
      <c r="AV260" s="13" t="s">
        <v>156</v>
      </c>
      <c r="AW260" s="13" t="s">
        <v>30</v>
      </c>
      <c r="AX260" s="13" t="s">
        <v>84</v>
      </c>
      <c r="AY260" s="164" t="s">
        <v>148</v>
      </c>
    </row>
    <row r="261" spans="2:65" s="11" customFormat="1" ht="22.75" customHeight="1" x14ac:dyDescent="0.25">
      <c r="B261" s="130"/>
      <c r="D261" s="131" t="s">
        <v>76</v>
      </c>
      <c r="E261" s="140" t="s">
        <v>176</v>
      </c>
      <c r="F261" s="140" t="s">
        <v>334</v>
      </c>
      <c r="I261" s="133"/>
      <c r="J261" s="141">
        <f>BK261</f>
        <v>0</v>
      </c>
      <c r="L261" s="130"/>
      <c r="M261" s="135"/>
      <c r="P261" s="136">
        <f>SUM(P262:P265)</f>
        <v>0</v>
      </c>
      <c r="R261" s="136">
        <f>SUM(R262:R265)</f>
        <v>0</v>
      </c>
      <c r="T261" s="137">
        <f>SUM(T262:T265)</f>
        <v>0</v>
      </c>
      <c r="AR261" s="131" t="s">
        <v>84</v>
      </c>
      <c r="AT261" s="138" t="s">
        <v>76</v>
      </c>
      <c r="AU261" s="138" t="s">
        <v>84</v>
      </c>
      <c r="AY261" s="131" t="s">
        <v>148</v>
      </c>
      <c r="BK261" s="139">
        <f>SUM(BK262:BK265)</f>
        <v>0</v>
      </c>
    </row>
    <row r="262" spans="2:65" s="1" customFormat="1" ht="24.15" customHeight="1" x14ac:dyDescent="0.2">
      <c r="B262" s="32"/>
      <c r="C262" s="142" t="s">
        <v>335</v>
      </c>
      <c r="D262" s="142" t="s">
        <v>152</v>
      </c>
      <c r="E262" s="143" t="s">
        <v>336</v>
      </c>
      <c r="F262" s="144" t="s">
        <v>337</v>
      </c>
      <c r="G262" s="145" t="s">
        <v>155</v>
      </c>
      <c r="H262" s="146">
        <v>166</v>
      </c>
      <c r="I262" s="147"/>
      <c r="J262" s="148">
        <f>ROUND(I262*H262,2)</f>
        <v>0</v>
      </c>
      <c r="K262" s="149"/>
      <c r="L262" s="32"/>
      <c r="M262" s="150" t="s">
        <v>1</v>
      </c>
      <c r="N262" s="151" t="s">
        <v>42</v>
      </c>
      <c r="P262" s="152">
        <f>O262*H262</f>
        <v>0</v>
      </c>
      <c r="Q262" s="152">
        <v>0</v>
      </c>
      <c r="R262" s="152">
        <f>Q262*H262</f>
        <v>0</v>
      </c>
      <c r="S262" s="152">
        <v>0</v>
      </c>
      <c r="T262" s="153">
        <f>S262*H262</f>
        <v>0</v>
      </c>
      <c r="AR262" s="154" t="s">
        <v>156</v>
      </c>
      <c r="AT262" s="154" t="s">
        <v>152</v>
      </c>
      <c r="AU262" s="154" t="s">
        <v>86</v>
      </c>
      <c r="AY262" s="16" t="s">
        <v>148</v>
      </c>
      <c r="BE262" s="92">
        <f>IF(N262="základní",J262,0)</f>
        <v>0</v>
      </c>
      <c r="BF262" s="92">
        <f>IF(N262="snížená",J262,0)</f>
        <v>0</v>
      </c>
      <c r="BG262" s="92">
        <f>IF(N262="zákl. přenesená",J262,0)</f>
        <v>0</v>
      </c>
      <c r="BH262" s="92">
        <f>IF(N262="sníž. přenesená",J262,0)</f>
        <v>0</v>
      </c>
      <c r="BI262" s="92">
        <f>IF(N262="nulová",J262,0)</f>
        <v>0</v>
      </c>
      <c r="BJ262" s="16" t="s">
        <v>84</v>
      </c>
      <c r="BK262" s="92">
        <f>ROUND(I262*H262,2)</f>
        <v>0</v>
      </c>
      <c r="BL262" s="16" t="s">
        <v>156</v>
      </c>
      <c r="BM262" s="154" t="s">
        <v>338</v>
      </c>
    </row>
    <row r="263" spans="2:65" s="14" customFormat="1" x14ac:dyDescent="0.2">
      <c r="B263" s="170"/>
      <c r="D263" s="156" t="s">
        <v>163</v>
      </c>
      <c r="E263" s="171" t="s">
        <v>1</v>
      </c>
      <c r="F263" s="172" t="s">
        <v>339</v>
      </c>
      <c r="H263" s="171" t="s">
        <v>1</v>
      </c>
      <c r="I263" s="173"/>
      <c r="L263" s="170"/>
      <c r="M263" s="174"/>
      <c r="T263" s="175"/>
      <c r="AT263" s="171" t="s">
        <v>163</v>
      </c>
      <c r="AU263" s="171" t="s">
        <v>86</v>
      </c>
      <c r="AV263" s="14" t="s">
        <v>84</v>
      </c>
      <c r="AW263" s="14" t="s">
        <v>30</v>
      </c>
      <c r="AX263" s="14" t="s">
        <v>77</v>
      </c>
      <c r="AY263" s="171" t="s">
        <v>148</v>
      </c>
    </row>
    <row r="264" spans="2:65" s="12" customFormat="1" x14ac:dyDescent="0.2">
      <c r="B264" s="155"/>
      <c r="D264" s="156" t="s">
        <v>163</v>
      </c>
      <c r="E264" s="157" t="s">
        <v>1</v>
      </c>
      <c r="F264" s="158" t="s">
        <v>340</v>
      </c>
      <c r="H264" s="159">
        <v>166</v>
      </c>
      <c r="I264" s="160"/>
      <c r="L264" s="155"/>
      <c r="M264" s="161"/>
      <c r="T264" s="162"/>
      <c r="AT264" s="157" t="s">
        <v>163</v>
      </c>
      <c r="AU264" s="157" t="s">
        <v>86</v>
      </c>
      <c r="AV264" s="12" t="s">
        <v>86</v>
      </c>
      <c r="AW264" s="12" t="s">
        <v>30</v>
      </c>
      <c r="AX264" s="12" t="s">
        <v>77</v>
      </c>
      <c r="AY264" s="157" t="s">
        <v>148</v>
      </c>
    </row>
    <row r="265" spans="2:65" s="13" customFormat="1" x14ac:dyDescent="0.2">
      <c r="B265" s="163"/>
      <c r="D265" s="156" t="s">
        <v>163</v>
      </c>
      <c r="E265" s="164" t="s">
        <v>1</v>
      </c>
      <c r="F265" s="165" t="s">
        <v>166</v>
      </c>
      <c r="H265" s="166">
        <v>166</v>
      </c>
      <c r="I265" s="167"/>
      <c r="L265" s="163"/>
      <c r="M265" s="168"/>
      <c r="T265" s="169"/>
      <c r="AT265" s="164" t="s">
        <v>163</v>
      </c>
      <c r="AU265" s="164" t="s">
        <v>86</v>
      </c>
      <c r="AV265" s="13" t="s">
        <v>156</v>
      </c>
      <c r="AW265" s="13" t="s">
        <v>30</v>
      </c>
      <c r="AX265" s="13" t="s">
        <v>84</v>
      </c>
      <c r="AY265" s="164" t="s">
        <v>148</v>
      </c>
    </row>
    <row r="266" spans="2:65" s="11" customFormat="1" ht="22.75" customHeight="1" x14ac:dyDescent="0.25">
      <c r="B266" s="130"/>
      <c r="D266" s="131" t="s">
        <v>76</v>
      </c>
      <c r="E266" s="140" t="s">
        <v>192</v>
      </c>
      <c r="F266" s="140" t="s">
        <v>341</v>
      </c>
      <c r="I266" s="133"/>
      <c r="J266" s="141">
        <f>BK266</f>
        <v>0</v>
      </c>
      <c r="L266" s="130"/>
      <c r="M266" s="135"/>
      <c r="P266" s="136">
        <f>P267+SUM(P268:P271)+P283+P291</f>
        <v>0</v>
      </c>
      <c r="R266" s="136">
        <f>R267+SUM(R268:R271)+R283+R291</f>
        <v>0</v>
      </c>
      <c r="T266" s="137">
        <f>T267+SUM(T268:T271)+T283+T291</f>
        <v>0</v>
      </c>
      <c r="AR266" s="131" t="s">
        <v>84</v>
      </c>
      <c r="AT266" s="138" t="s">
        <v>76</v>
      </c>
      <c r="AU266" s="138" t="s">
        <v>84</v>
      </c>
      <c r="AY266" s="131" t="s">
        <v>148</v>
      </c>
      <c r="BK266" s="139">
        <f>BK267+SUM(BK268:BK271)+BK283+BK291</f>
        <v>0</v>
      </c>
    </row>
    <row r="267" spans="2:65" s="1" customFormat="1" ht="24.15" customHeight="1" x14ac:dyDescent="0.2">
      <c r="B267" s="32"/>
      <c r="C267" s="142" t="s">
        <v>342</v>
      </c>
      <c r="D267" s="142" t="s">
        <v>152</v>
      </c>
      <c r="E267" s="143" t="s">
        <v>343</v>
      </c>
      <c r="F267" s="144" t="s">
        <v>344</v>
      </c>
      <c r="G267" s="145" t="s">
        <v>155</v>
      </c>
      <c r="H267" s="146">
        <v>10</v>
      </c>
      <c r="I267" s="147"/>
      <c r="J267" s="148">
        <f>ROUND(I267*H267,2)</f>
        <v>0</v>
      </c>
      <c r="K267" s="149"/>
      <c r="L267" s="32"/>
      <c r="M267" s="150" t="s">
        <v>1</v>
      </c>
      <c r="N267" s="151" t="s">
        <v>42</v>
      </c>
      <c r="P267" s="152">
        <f>O267*H267</f>
        <v>0</v>
      </c>
      <c r="Q267" s="152">
        <v>0</v>
      </c>
      <c r="R267" s="152">
        <f>Q267*H267</f>
        <v>0</v>
      </c>
      <c r="S267" s="152">
        <v>0</v>
      </c>
      <c r="T267" s="153">
        <f>S267*H267</f>
        <v>0</v>
      </c>
      <c r="AR267" s="154" t="s">
        <v>156</v>
      </c>
      <c r="AT267" s="154" t="s">
        <v>152</v>
      </c>
      <c r="AU267" s="154" t="s">
        <v>86</v>
      </c>
      <c r="AY267" s="16" t="s">
        <v>148</v>
      </c>
      <c r="BE267" s="92">
        <f>IF(N267="základní",J267,0)</f>
        <v>0</v>
      </c>
      <c r="BF267" s="92">
        <f>IF(N267="snížená",J267,0)</f>
        <v>0</v>
      </c>
      <c r="BG267" s="92">
        <f>IF(N267="zákl. přenesená",J267,0)</f>
        <v>0</v>
      </c>
      <c r="BH267" s="92">
        <f>IF(N267="sníž. přenesená",J267,0)</f>
        <v>0</v>
      </c>
      <c r="BI267" s="92">
        <f>IF(N267="nulová",J267,0)</f>
        <v>0</v>
      </c>
      <c r="BJ267" s="16" t="s">
        <v>84</v>
      </c>
      <c r="BK267" s="92">
        <f>ROUND(I267*H267,2)</f>
        <v>0</v>
      </c>
      <c r="BL267" s="16" t="s">
        <v>156</v>
      </c>
      <c r="BM267" s="154" t="s">
        <v>345</v>
      </c>
    </row>
    <row r="268" spans="2:65" s="14" customFormat="1" x14ac:dyDescent="0.2">
      <c r="B268" s="170"/>
      <c r="D268" s="156" t="s">
        <v>163</v>
      </c>
      <c r="E268" s="171" t="s">
        <v>1</v>
      </c>
      <c r="F268" s="172" t="s">
        <v>346</v>
      </c>
      <c r="H268" s="171" t="s">
        <v>1</v>
      </c>
      <c r="I268" s="173"/>
      <c r="L268" s="170"/>
      <c r="M268" s="174"/>
      <c r="T268" s="175"/>
      <c r="AT268" s="171" t="s">
        <v>163</v>
      </c>
      <c r="AU268" s="171" t="s">
        <v>86</v>
      </c>
      <c r="AV268" s="14" t="s">
        <v>84</v>
      </c>
      <c r="AW268" s="14" t="s">
        <v>30</v>
      </c>
      <c r="AX268" s="14" t="s">
        <v>77</v>
      </c>
      <c r="AY268" s="171" t="s">
        <v>148</v>
      </c>
    </row>
    <row r="269" spans="2:65" s="12" customFormat="1" x14ac:dyDescent="0.2">
      <c r="B269" s="155"/>
      <c r="D269" s="156" t="s">
        <v>163</v>
      </c>
      <c r="E269" s="157" t="s">
        <v>1</v>
      </c>
      <c r="F269" s="158" t="s">
        <v>347</v>
      </c>
      <c r="H269" s="159">
        <v>10</v>
      </c>
      <c r="I269" s="160"/>
      <c r="L269" s="155"/>
      <c r="M269" s="161"/>
      <c r="T269" s="162"/>
      <c r="AT269" s="157" t="s">
        <v>163</v>
      </c>
      <c r="AU269" s="157" t="s">
        <v>86</v>
      </c>
      <c r="AV269" s="12" t="s">
        <v>86</v>
      </c>
      <c r="AW269" s="12" t="s">
        <v>30</v>
      </c>
      <c r="AX269" s="12" t="s">
        <v>77</v>
      </c>
      <c r="AY269" s="157" t="s">
        <v>148</v>
      </c>
    </row>
    <row r="270" spans="2:65" s="13" customFormat="1" x14ac:dyDescent="0.2">
      <c r="B270" s="163"/>
      <c r="D270" s="156" t="s">
        <v>163</v>
      </c>
      <c r="E270" s="164" t="s">
        <v>1</v>
      </c>
      <c r="F270" s="165" t="s">
        <v>166</v>
      </c>
      <c r="H270" s="166">
        <v>10</v>
      </c>
      <c r="I270" s="167"/>
      <c r="L270" s="163"/>
      <c r="M270" s="168"/>
      <c r="T270" s="169"/>
      <c r="AT270" s="164" t="s">
        <v>163</v>
      </c>
      <c r="AU270" s="164" t="s">
        <v>86</v>
      </c>
      <c r="AV270" s="13" t="s">
        <v>156</v>
      </c>
      <c r="AW270" s="13" t="s">
        <v>30</v>
      </c>
      <c r="AX270" s="13" t="s">
        <v>84</v>
      </c>
      <c r="AY270" s="164" t="s">
        <v>148</v>
      </c>
    </row>
    <row r="271" spans="2:65" s="11" customFormat="1" ht="20.9" customHeight="1" x14ac:dyDescent="0.25">
      <c r="B271" s="130"/>
      <c r="D271" s="131" t="s">
        <v>76</v>
      </c>
      <c r="E271" s="140" t="s">
        <v>348</v>
      </c>
      <c r="F271" s="140" t="s">
        <v>349</v>
      </c>
      <c r="I271" s="133"/>
      <c r="J271" s="141">
        <f>BK271</f>
        <v>0</v>
      </c>
      <c r="L271" s="130"/>
      <c r="M271" s="135"/>
      <c r="P271" s="136">
        <f>SUM(P272:P282)</f>
        <v>0</v>
      </c>
      <c r="R271" s="136">
        <f>SUM(R272:R282)</f>
        <v>0</v>
      </c>
      <c r="T271" s="137">
        <f>SUM(T272:T282)</f>
        <v>0</v>
      </c>
      <c r="AR271" s="131" t="s">
        <v>84</v>
      </c>
      <c r="AT271" s="138" t="s">
        <v>76</v>
      </c>
      <c r="AU271" s="138" t="s">
        <v>86</v>
      </c>
      <c r="AY271" s="131" t="s">
        <v>148</v>
      </c>
      <c r="BK271" s="139">
        <f>SUM(BK272:BK282)</f>
        <v>0</v>
      </c>
    </row>
    <row r="272" spans="2:65" s="1" customFormat="1" ht="24.15" customHeight="1" x14ac:dyDescent="0.2">
      <c r="B272" s="32"/>
      <c r="C272" s="142" t="s">
        <v>350</v>
      </c>
      <c r="D272" s="142" t="s">
        <v>152</v>
      </c>
      <c r="E272" s="143" t="s">
        <v>351</v>
      </c>
      <c r="F272" s="144" t="s">
        <v>352</v>
      </c>
      <c r="G272" s="145" t="s">
        <v>353</v>
      </c>
      <c r="H272" s="146">
        <v>16.5</v>
      </c>
      <c r="I272" s="147"/>
      <c r="J272" s="148">
        <f>ROUND(I272*H272,2)</f>
        <v>0</v>
      </c>
      <c r="K272" s="149"/>
      <c r="L272" s="32"/>
      <c r="M272" s="150" t="s">
        <v>1</v>
      </c>
      <c r="N272" s="151" t="s">
        <v>42</v>
      </c>
      <c r="P272" s="152">
        <f>O272*H272</f>
        <v>0</v>
      </c>
      <c r="Q272" s="152">
        <v>0</v>
      </c>
      <c r="R272" s="152">
        <f>Q272*H272</f>
        <v>0</v>
      </c>
      <c r="S272" s="152">
        <v>0</v>
      </c>
      <c r="T272" s="153">
        <f>S272*H272</f>
        <v>0</v>
      </c>
      <c r="AR272" s="154" t="s">
        <v>156</v>
      </c>
      <c r="AT272" s="154" t="s">
        <v>152</v>
      </c>
      <c r="AU272" s="154" t="s">
        <v>157</v>
      </c>
      <c r="AY272" s="16" t="s">
        <v>148</v>
      </c>
      <c r="BE272" s="92">
        <f>IF(N272="základní",J272,0)</f>
        <v>0</v>
      </c>
      <c r="BF272" s="92">
        <f>IF(N272="snížená",J272,0)</f>
        <v>0</v>
      </c>
      <c r="BG272" s="92">
        <f>IF(N272="zákl. přenesená",J272,0)</f>
        <v>0</v>
      </c>
      <c r="BH272" s="92">
        <f>IF(N272="sníž. přenesená",J272,0)</f>
        <v>0</v>
      </c>
      <c r="BI272" s="92">
        <f>IF(N272="nulová",J272,0)</f>
        <v>0</v>
      </c>
      <c r="BJ272" s="16" t="s">
        <v>84</v>
      </c>
      <c r="BK272" s="92">
        <f>ROUND(I272*H272,2)</f>
        <v>0</v>
      </c>
      <c r="BL272" s="16" t="s">
        <v>156</v>
      </c>
      <c r="BM272" s="154" t="s">
        <v>354</v>
      </c>
    </row>
    <row r="273" spans="2:65" s="12" customFormat="1" x14ac:dyDescent="0.2">
      <c r="B273" s="155"/>
      <c r="D273" s="156" t="s">
        <v>163</v>
      </c>
      <c r="E273" s="157" t="s">
        <v>1</v>
      </c>
      <c r="F273" s="158" t="s">
        <v>355</v>
      </c>
      <c r="H273" s="159">
        <v>16.5</v>
      </c>
      <c r="I273" s="160"/>
      <c r="L273" s="155"/>
      <c r="M273" s="161"/>
      <c r="T273" s="162"/>
      <c r="AT273" s="157" t="s">
        <v>163</v>
      </c>
      <c r="AU273" s="157" t="s">
        <v>157</v>
      </c>
      <c r="AV273" s="12" t="s">
        <v>86</v>
      </c>
      <c r="AW273" s="12" t="s">
        <v>30</v>
      </c>
      <c r="AX273" s="12" t="s">
        <v>77</v>
      </c>
      <c r="AY273" s="157" t="s">
        <v>148</v>
      </c>
    </row>
    <row r="274" spans="2:65" s="13" customFormat="1" x14ac:dyDescent="0.2">
      <c r="B274" s="163"/>
      <c r="D274" s="156" t="s">
        <v>163</v>
      </c>
      <c r="E274" s="164" t="s">
        <v>1</v>
      </c>
      <c r="F274" s="165" t="s">
        <v>166</v>
      </c>
      <c r="H274" s="166">
        <v>16.5</v>
      </c>
      <c r="I274" s="167"/>
      <c r="L274" s="163"/>
      <c r="M274" s="168"/>
      <c r="T274" s="169"/>
      <c r="AT274" s="164" t="s">
        <v>163</v>
      </c>
      <c r="AU274" s="164" t="s">
        <v>157</v>
      </c>
      <c r="AV274" s="13" t="s">
        <v>156</v>
      </c>
      <c r="AW274" s="13" t="s">
        <v>30</v>
      </c>
      <c r="AX274" s="13" t="s">
        <v>84</v>
      </c>
      <c r="AY274" s="164" t="s">
        <v>148</v>
      </c>
    </row>
    <row r="275" spans="2:65" s="1" customFormat="1" ht="24.15" customHeight="1" x14ac:dyDescent="0.2">
      <c r="B275" s="32"/>
      <c r="C275" s="142" t="s">
        <v>356</v>
      </c>
      <c r="D275" s="142" t="s">
        <v>152</v>
      </c>
      <c r="E275" s="143" t="s">
        <v>357</v>
      </c>
      <c r="F275" s="144" t="s">
        <v>358</v>
      </c>
      <c r="G275" s="145" t="s">
        <v>220</v>
      </c>
      <c r="H275" s="146">
        <v>25.5</v>
      </c>
      <c r="I275" s="147"/>
      <c r="J275" s="148">
        <f>ROUND(I275*H275,2)</f>
        <v>0</v>
      </c>
      <c r="K275" s="149"/>
      <c r="L275" s="32"/>
      <c r="M275" s="150" t="s">
        <v>1</v>
      </c>
      <c r="N275" s="151" t="s">
        <v>42</v>
      </c>
      <c r="P275" s="152">
        <f>O275*H275</f>
        <v>0</v>
      </c>
      <c r="Q275" s="152">
        <v>0</v>
      </c>
      <c r="R275" s="152">
        <f>Q275*H275</f>
        <v>0</v>
      </c>
      <c r="S275" s="152">
        <v>0</v>
      </c>
      <c r="T275" s="153">
        <f>S275*H275</f>
        <v>0</v>
      </c>
      <c r="AR275" s="154" t="s">
        <v>156</v>
      </c>
      <c r="AT275" s="154" t="s">
        <v>152</v>
      </c>
      <c r="AU275" s="154" t="s">
        <v>157</v>
      </c>
      <c r="AY275" s="16" t="s">
        <v>148</v>
      </c>
      <c r="BE275" s="92">
        <f>IF(N275="základní",J275,0)</f>
        <v>0</v>
      </c>
      <c r="BF275" s="92">
        <f>IF(N275="snížená",J275,0)</f>
        <v>0</v>
      </c>
      <c r="BG275" s="92">
        <f>IF(N275="zákl. přenesená",J275,0)</f>
        <v>0</v>
      </c>
      <c r="BH275" s="92">
        <f>IF(N275="sníž. přenesená",J275,0)</f>
        <v>0</v>
      </c>
      <c r="BI275" s="92">
        <f>IF(N275="nulová",J275,0)</f>
        <v>0</v>
      </c>
      <c r="BJ275" s="16" t="s">
        <v>84</v>
      </c>
      <c r="BK275" s="92">
        <f>ROUND(I275*H275,2)</f>
        <v>0</v>
      </c>
      <c r="BL275" s="16" t="s">
        <v>156</v>
      </c>
      <c r="BM275" s="154" t="s">
        <v>359</v>
      </c>
    </row>
    <row r="276" spans="2:65" s="12" customFormat="1" x14ac:dyDescent="0.2">
      <c r="B276" s="155"/>
      <c r="D276" s="156" t="s">
        <v>163</v>
      </c>
      <c r="E276" s="157" t="s">
        <v>1</v>
      </c>
      <c r="F276" s="158" t="s">
        <v>360</v>
      </c>
      <c r="H276" s="159">
        <v>18</v>
      </c>
      <c r="I276" s="160"/>
      <c r="L276" s="155"/>
      <c r="M276" s="161"/>
      <c r="T276" s="162"/>
      <c r="AT276" s="157" t="s">
        <v>163</v>
      </c>
      <c r="AU276" s="157" t="s">
        <v>157</v>
      </c>
      <c r="AV276" s="12" t="s">
        <v>86</v>
      </c>
      <c r="AW276" s="12" t="s">
        <v>30</v>
      </c>
      <c r="AX276" s="12" t="s">
        <v>77</v>
      </c>
      <c r="AY276" s="157" t="s">
        <v>148</v>
      </c>
    </row>
    <row r="277" spans="2:65" s="12" customFormat="1" x14ac:dyDescent="0.2">
      <c r="B277" s="155"/>
      <c r="D277" s="156" t="s">
        <v>163</v>
      </c>
      <c r="E277" s="157" t="s">
        <v>1</v>
      </c>
      <c r="F277" s="158" t="s">
        <v>361</v>
      </c>
      <c r="H277" s="159">
        <v>7.5</v>
      </c>
      <c r="I277" s="160"/>
      <c r="L277" s="155"/>
      <c r="M277" s="161"/>
      <c r="T277" s="162"/>
      <c r="AT277" s="157" t="s">
        <v>163</v>
      </c>
      <c r="AU277" s="157" t="s">
        <v>157</v>
      </c>
      <c r="AV277" s="12" t="s">
        <v>86</v>
      </c>
      <c r="AW277" s="12" t="s">
        <v>30</v>
      </c>
      <c r="AX277" s="12" t="s">
        <v>77</v>
      </c>
      <c r="AY277" s="157" t="s">
        <v>148</v>
      </c>
    </row>
    <row r="278" spans="2:65" s="13" customFormat="1" x14ac:dyDescent="0.2">
      <c r="B278" s="163"/>
      <c r="D278" s="156" t="s">
        <v>163</v>
      </c>
      <c r="E278" s="164" t="s">
        <v>1</v>
      </c>
      <c r="F278" s="165" t="s">
        <v>166</v>
      </c>
      <c r="H278" s="166">
        <v>25.5</v>
      </c>
      <c r="I278" s="167"/>
      <c r="L278" s="163"/>
      <c r="M278" s="168"/>
      <c r="T278" s="169"/>
      <c r="AT278" s="164" t="s">
        <v>163</v>
      </c>
      <c r="AU278" s="164" t="s">
        <v>157</v>
      </c>
      <c r="AV278" s="13" t="s">
        <v>156</v>
      </c>
      <c r="AW278" s="13" t="s">
        <v>30</v>
      </c>
      <c r="AX278" s="13" t="s">
        <v>84</v>
      </c>
      <c r="AY278" s="164" t="s">
        <v>148</v>
      </c>
    </row>
    <row r="279" spans="2:65" s="1" customFormat="1" ht="24.15" customHeight="1" x14ac:dyDescent="0.2">
      <c r="B279" s="32"/>
      <c r="C279" s="142" t="s">
        <v>362</v>
      </c>
      <c r="D279" s="142" t="s">
        <v>152</v>
      </c>
      <c r="E279" s="143" t="s">
        <v>363</v>
      </c>
      <c r="F279" s="144" t="s">
        <v>364</v>
      </c>
      <c r="G279" s="145" t="s">
        <v>353</v>
      </c>
      <c r="H279" s="146">
        <v>36</v>
      </c>
      <c r="I279" s="147"/>
      <c r="J279" s="148">
        <f>ROUND(I279*H279,2)</f>
        <v>0</v>
      </c>
      <c r="K279" s="149"/>
      <c r="L279" s="32"/>
      <c r="M279" s="150" t="s">
        <v>1</v>
      </c>
      <c r="N279" s="151" t="s">
        <v>42</v>
      </c>
      <c r="P279" s="152">
        <f>O279*H279</f>
        <v>0</v>
      </c>
      <c r="Q279" s="152">
        <v>0</v>
      </c>
      <c r="R279" s="152">
        <f>Q279*H279</f>
        <v>0</v>
      </c>
      <c r="S279" s="152">
        <v>0</v>
      </c>
      <c r="T279" s="153">
        <f>S279*H279</f>
        <v>0</v>
      </c>
      <c r="AR279" s="154" t="s">
        <v>156</v>
      </c>
      <c r="AT279" s="154" t="s">
        <v>152</v>
      </c>
      <c r="AU279" s="154" t="s">
        <v>157</v>
      </c>
      <c r="AY279" s="16" t="s">
        <v>148</v>
      </c>
      <c r="BE279" s="92">
        <f>IF(N279="základní",J279,0)</f>
        <v>0</v>
      </c>
      <c r="BF279" s="92">
        <f>IF(N279="snížená",J279,0)</f>
        <v>0</v>
      </c>
      <c r="BG279" s="92">
        <f>IF(N279="zákl. přenesená",J279,0)</f>
        <v>0</v>
      </c>
      <c r="BH279" s="92">
        <f>IF(N279="sníž. přenesená",J279,0)</f>
        <v>0</v>
      </c>
      <c r="BI279" s="92">
        <f>IF(N279="nulová",J279,0)</f>
        <v>0</v>
      </c>
      <c r="BJ279" s="16" t="s">
        <v>84</v>
      </c>
      <c r="BK279" s="92">
        <f>ROUND(I279*H279,2)</f>
        <v>0</v>
      </c>
      <c r="BL279" s="16" t="s">
        <v>156</v>
      </c>
      <c r="BM279" s="154" t="s">
        <v>365</v>
      </c>
    </row>
    <row r="280" spans="2:65" s="12" customFormat="1" x14ac:dyDescent="0.2">
      <c r="B280" s="155"/>
      <c r="D280" s="156" t="s">
        <v>163</v>
      </c>
      <c r="E280" s="157" t="s">
        <v>1</v>
      </c>
      <c r="F280" s="158" t="s">
        <v>366</v>
      </c>
      <c r="H280" s="159">
        <v>36</v>
      </c>
      <c r="I280" s="160"/>
      <c r="L280" s="155"/>
      <c r="M280" s="161"/>
      <c r="T280" s="162"/>
      <c r="AT280" s="157" t="s">
        <v>163</v>
      </c>
      <c r="AU280" s="157" t="s">
        <v>157</v>
      </c>
      <c r="AV280" s="12" t="s">
        <v>86</v>
      </c>
      <c r="AW280" s="12" t="s">
        <v>30</v>
      </c>
      <c r="AX280" s="12" t="s">
        <v>77</v>
      </c>
      <c r="AY280" s="157" t="s">
        <v>148</v>
      </c>
    </row>
    <row r="281" spans="2:65" s="13" customFormat="1" x14ac:dyDescent="0.2">
      <c r="B281" s="163"/>
      <c r="D281" s="156" t="s">
        <v>163</v>
      </c>
      <c r="E281" s="164" t="s">
        <v>1</v>
      </c>
      <c r="F281" s="165" t="s">
        <v>166</v>
      </c>
      <c r="H281" s="166">
        <v>36</v>
      </c>
      <c r="I281" s="167"/>
      <c r="L281" s="163"/>
      <c r="M281" s="168"/>
      <c r="T281" s="169"/>
      <c r="AT281" s="164" t="s">
        <v>163</v>
      </c>
      <c r="AU281" s="164" t="s">
        <v>157</v>
      </c>
      <c r="AV281" s="13" t="s">
        <v>156</v>
      </c>
      <c r="AW281" s="13" t="s">
        <v>30</v>
      </c>
      <c r="AX281" s="13" t="s">
        <v>84</v>
      </c>
      <c r="AY281" s="164" t="s">
        <v>148</v>
      </c>
    </row>
    <row r="282" spans="2:65" s="1" customFormat="1" ht="21.75" customHeight="1" x14ac:dyDescent="0.2">
      <c r="B282" s="32"/>
      <c r="C282" s="142" t="s">
        <v>367</v>
      </c>
      <c r="D282" s="142" t="s">
        <v>152</v>
      </c>
      <c r="E282" s="143" t="s">
        <v>368</v>
      </c>
      <c r="F282" s="144" t="s">
        <v>369</v>
      </c>
      <c r="G282" s="145" t="s">
        <v>353</v>
      </c>
      <c r="H282" s="146">
        <v>36</v>
      </c>
      <c r="I282" s="147"/>
      <c r="J282" s="148">
        <f>ROUND(I282*H282,2)</f>
        <v>0</v>
      </c>
      <c r="K282" s="149"/>
      <c r="L282" s="32"/>
      <c r="M282" s="150" t="s">
        <v>1</v>
      </c>
      <c r="N282" s="151" t="s">
        <v>42</v>
      </c>
      <c r="P282" s="152">
        <f>O282*H282</f>
        <v>0</v>
      </c>
      <c r="Q282" s="152">
        <v>0</v>
      </c>
      <c r="R282" s="152">
        <f>Q282*H282</f>
        <v>0</v>
      </c>
      <c r="S282" s="152">
        <v>0</v>
      </c>
      <c r="T282" s="153">
        <f>S282*H282</f>
        <v>0</v>
      </c>
      <c r="AR282" s="154" t="s">
        <v>156</v>
      </c>
      <c r="AT282" s="154" t="s">
        <v>152</v>
      </c>
      <c r="AU282" s="154" t="s">
        <v>157</v>
      </c>
      <c r="AY282" s="16" t="s">
        <v>148</v>
      </c>
      <c r="BE282" s="92">
        <f>IF(N282="základní",J282,0)</f>
        <v>0</v>
      </c>
      <c r="BF282" s="92">
        <f>IF(N282="snížená",J282,0)</f>
        <v>0</v>
      </c>
      <c r="BG282" s="92">
        <f>IF(N282="zákl. přenesená",J282,0)</f>
        <v>0</v>
      </c>
      <c r="BH282" s="92">
        <f>IF(N282="sníž. přenesená",J282,0)</f>
        <v>0</v>
      </c>
      <c r="BI282" s="92">
        <f>IF(N282="nulová",J282,0)</f>
        <v>0</v>
      </c>
      <c r="BJ282" s="16" t="s">
        <v>84</v>
      </c>
      <c r="BK282" s="92">
        <f>ROUND(I282*H282,2)</f>
        <v>0</v>
      </c>
      <c r="BL282" s="16" t="s">
        <v>156</v>
      </c>
      <c r="BM282" s="154" t="s">
        <v>370</v>
      </c>
    </row>
    <row r="283" spans="2:65" s="11" customFormat="1" ht="20.9" customHeight="1" x14ac:dyDescent="0.25">
      <c r="B283" s="130"/>
      <c r="D283" s="131" t="s">
        <v>76</v>
      </c>
      <c r="E283" s="140" t="s">
        <v>371</v>
      </c>
      <c r="F283" s="140" t="s">
        <v>372</v>
      </c>
      <c r="I283" s="133"/>
      <c r="J283" s="141">
        <f>BK283</f>
        <v>0</v>
      </c>
      <c r="L283" s="130"/>
      <c r="M283" s="135"/>
      <c r="P283" s="136">
        <f>SUM(P284:P290)</f>
        <v>0</v>
      </c>
      <c r="R283" s="136">
        <f>SUM(R284:R290)</f>
        <v>0</v>
      </c>
      <c r="T283" s="137">
        <f>SUM(T284:T290)</f>
        <v>0</v>
      </c>
      <c r="AR283" s="131" t="s">
        <v>84</v>
      </c>
      <c r="AT283" s="138" t="s">
        <v>76</v>
      </c>
      <c r="AU283" s="138" t="s">
        <v>86</v>
      </c>
      <c r="AY283" s="131" t="s">
        <v>148</v>
      </c>
      <c r="BK283" s="139">
        <f>SUM(BK284:BK290)</f>
        <v>0</v>
      </c>
    </row>
    <row r="284" spans="2:65" s="1" customFormat="1" ht="44.25" customHeight="1" x14ac:dyDescent="0.2">
      <c r="B284" s="32"/>
      <c r="C284" s="142" t="s">
        <v>373</v>
      </c>
      <c r="D284" s="142" t="s">
        <v>152</v>
      </c>
      <c r="E284" s="143" t="s">
        <v>374</v>
      </c>
      <c r="F284" s="144" t="s">
        <v>375</v>
      </c>
      <c r="G284" s="145" t="s">
        <v>288</v>
      </c>
      <c r="H284" s="146">
        <v>169.2</v>
      </c>
      <c r="I284" s="147"/>
      <c r="J284" s="148">
        <f>ROUND(I284*H284,2)</f>
        <v>0</v>
      </c>
      <c r="K284" s="149"/>
      <c r="L284" s="32"/>
      <c r="M284" s="150" t="s">
        <v>1</v>
      </c>
      <c r="N284" s="151" t="s">
        <v>42</v>
      </c>
      <c r="P284" s="152">
        <f>O284*H284</f>
        <v>0</v>
      </c>
      <c r="Q284" s="152">
        <v>0</v>
      </c>
      <c r="R284" s="152">
        <f>Q284*H284</f>
        <v>0</v>
      </c>
      <c r="S284" s="152">
        <v>0</v>
      </c>
      <c r="T284" s="153">
        <f>S284*H284</f>
        <v>0</v>
      </c>
      <c r="AR284" s="154" t="s">
        <v>156</v>
      </c>
      <c r="AT284" s="154" t="s">
        <v>152</v>
      </c>
      <c r="AU284" s="154" t="s">
        <v>157</v>
      </c>
      <c r="AY284" s="16" t="s">
        <v>148</v>
      </c>
      <c r="BE284" s="92">
        <f>IF(N284="základní",J284,0)</f>
        <v>0</v>
      </c>
      <c r="BF284" s="92">
        <f>IF(N284="snížená",J284,0)</f>
        <v>0</v>
      </c>
      <c r="BG284" s="92">
        <f>IF(N284="zákl. přenesená",J284,0)</f>
        <v>0</v>
      </c>
      <c r="BH284" s="92">
        <f>IF(N284="sníž. přenesená",J284,0)</f>
        <v>0</v>
      </c>
      <c r="BI284" s="92">
        <f>IF(N284="nulová",J284,0)</f>
        <v>0</v>
      </c>
      <c r="BJ284" s="16" t="s">
        <v>84</v>
      </c>
      <c r="BK284" s="92">
        <f>ROUND(I284*H284,2)</f>
        <v>0</v>
      </c>
      <c r="BL284" s="16" t="s">
        <v>156</v>
      </c>
      <c r="BM284" s="154" t="s">
        <v>376</v>
      </c>
    </row>
    <row r="285" spans="2:65" s="12" customFormat="1" x14ac:dyDescent="0.2">
      <c r="B285" s="155"/>
      <c r="D285" s="156" t="s">
        <v>163</v>
      </c>
      <c r="E285" s="157" t="s">
        <v>1</v>
      </c>
      <c r="F285" s="158" t="s">
        <v>377</v>
      </c>
      <c r="H285" s="159">
        <v>61.2</v>
      </c>
      <c r="I285" s="160"/>
      <c r="L285" s="155"/>
      <c r="M285" s="161"/>
      <c r="T285" s="162"/>
      <c r="AT285" s="157" t="s">
        <v>163</v>
      </c>
      <c r="AU285" s="157" t="s">
        <v>157</v>
      </c>
      <c r="AV285" s="12" t="s">
        <v>86</v>
      </c>
      <c r="AW285" s="12" t="s">
        <v>30</v>
      </c>
      <c r="AX285" s="12" t="s">
        <v>77</v>
      </c>
      <c r="AY285" s="157" t="s">
        <v>148</v>
      </c>
    </row>
    <row r="286" spans="2:65" s="12" customFormat="1" x14ac:dyDescent="0.2">
      <c r="B286" s="155"/>
      <c r="D286" s="156" t="s">
        <v>163</v>
      </c>
      <c r="E286" s="157" t="s">
        <v>1</v>
      </c>
      <c r="F286" s="158" t="s">
        <v>378</v>
      </c>
      <c r="H286" s="159">
        <v>108</v>
      </c>
      <c r="I286" s="160"/>
      <c r="L286" s="155"/>
      <c r="M286" s="161"/>
      <c r="T286" s="162"/>
      <c r="AT286" s="157" t="s">
        <v>163</v>
      </c>
      <c r="AU286" s="157" t="s">
        <v>157</v>
      </c>
      <c r="AV286" s="12" t="s">
        <v>86</v>
      </c>
      <c r="AW286" s="12" t="s">
        <v>30</v>
      </c>
      <c r="AX286" s="12" t="s">
        <v>77</v>
      </c>
      <c r="AY286" s="157" t="s">
        <v>148</v>
      </c>
    </row>
    <row r="287" spans="2:65" s="13" customFormat="1" x14ac:dyDescent="0.2">
      <c r="B287" s="163"/>
      <c r="D287" s="156" t="s">
        <v>163</v>
      </c>
      <c r="E287" s="164" t="s">
        <v>1</v>
      </c>
      <c r="F287" s="165" t="s">
        <v>166</v>
      </c>
      <c r="H287" s="166">
        <v>169.2</v>
      </c>
      <c r="I287" s="167"/>
      <c r="L287" s="163"/>
      <c r="M287" s="168"/>
      <c r="T287" s="169"/>
      <c r="AT287" s="164" t="s">
        <v>163</v>
      </c>
      <c r="AU287" s="164" t="s">
        <v>157</v>
      </c>
      <c r="AV287" s="13" t="s">
        <v>156</v>
      </c>
      <c r="AW287" s="13" t="s">
        <v>30</v>
      </c>
      <c r="AX287" s="13" t="s">
        <v>84</v>
      </c>
      <c r="AY287" s="164" t="s">
        <v>148</v>
      </c>
    </row>
    <row r="288" spans="2:65" s="1" customFormat="1" ht="44.25" customHeight="1" x14ac:dyDescent="0.2">
      <c r="B288" s="32"/>
      <c r="C288" s="142" t="s">
        <v>379</v>
      </c>
      <c r="D288" s="142" t="s">
        <v>152</v>
      </c>
      <c r="E288" s="143" t="s">
        <v>380</v>
      </c>
      <c r="F288" s="144" t="s">
        <v>381</v>
      </c>
      <c r="G288" s="145" t="s">
        <v>288</v>
      </c>
      <c r="H288" s="146">
        <v>21.888000000000002</v>
      </c>
      <c r="I288" s="147"/>
      <c r="J288" s="148">
        <f>ROUND(I288*H288,2)</f>
        <v>0</v>
      </c>
      <c r="K288" s="149"/>
      <c r="L288" s="32"/>
      <c r="M288" s="150" t="s">
        <v>1</v>
      </c>
      <c r="N288" s="151" t="s">
        <v>42</v>
      </c>
      <c r="P288" s="152">
        <f>O288*H288</f>
        <v>0</v>
      </c>
      <c r="Q288" s="152">
        <v>0</v>
      </c>
      <c r="R288" s="152">
        <f>Q288*H288</f>
        <v>0</v>
      </c>
      <c r="S288" s="152">
        <v>0</v>
      </c>
      <c r="T288" s="153">
        <f>S288*H288</f>
        <v>0</v>
      </c>
      <c r="AR288" s="154" t="s">
        <v>156</v>
      </c>
      <c r="AT288" s="154" t="s">
        <v>152</v>
      </c>
      <c r="AU288" s="154" t="s">
        <v>157</v>
      </c>
      <c r="AY288" s="16" t="s">
        <v>148</v>
      </c>
      <c r="BE288" s="92">
        <f>IF(N288="základní",J288,0)</f>
        <v>0</v>
      </c>
      <c r="BF288" s="92">
        <f>IF(N288="snížená",J288,0)</f>
        <v>0</v>
      </c>
      <c r="BG288" s="92">
        <f>IF(N288="zákl. přenesená",J288,0)</f>
        <v>0</v>
      </c>
      <c r="BH288" s="92">
        <f>IF(N288="sníž. přenesená",J288,0)</f>
        <v>0</v>
      </c>
      <c r="BI288" s="92">
        <f>IF(N288="nulová",J288,0)</f>
        <v>0</v>
      </c>
      <c r="BJ288" s="16" t="s">
        <v>84</v>
      </c>
      <c r="BK288" s="92">
        <f>ROUND(I288*H288,2)</f>
        <v>0</v>
      </c>
      <c r="BL288" s="16" t="s">
        <v>156</v>
      </c>
      <c r="BM288" s="154" t="s">
        <v>382</v>
      </c>
    </row>
    <row r="289" spans="2:65" s="12" customFormat="1" x14ac:dyDescent="0.2">
      <c r="B289" s="155"/>
      <c r="D289" s="156" t="s">
        <v>163</v>
      </c>
      <c r="E289" s="157" t="s">
        <v>1</v>
      </c>
      <c r="F289" s="158" t="s">
        <v>383</v>
      </c>
      <c r="H289" s="159">
        <v>21.888000000000002</v>
      </c>
      <c r="I289" s="160"/>
      <c r="L289" s="155"/>
      <c r="M289" s="161"/>
      <c r="T289" s="162"/>
      <c r="AT289" s="157" t="s">
        <v>163</v>
      </c>
      <c r="AU289" s="157" t="s">
        <v>157</v>
      </c>
      <c r="AV289" s="12" t="s">
        <v>86</v>
      </c>
      <c r="AW289" s="12" t="s">
        <v>30</v>
      </c>
      <c r="AX289" s="12" t="s">
        <v>77</v>
      </c>
      <c r="AY289" s="157" t="s">
        <v>148</v>
      </c>
    </row>
    <row r="290" spans="2:65" s="13" customFormat="1" x14ac:dyDescent="0.2">
      <c r="B290" s="163"/>
      <c r="D290" s="156" t="s">
        <v>163</v>
      </c>
      <c r="E290" s="164" t="s">
        <v>1</v>
      </c>
      <c r="F290" s="165" t="s">
        <v>166</v>
      </c>
      <c r="H290" s="166">
        <v>21.888000000000002</v>
      </c>
      <c r="I290" s="167"/>
      <c r="L290" s="163"/>
      <c r="M290" s="168"/>
      <c r="T290" s="169"/>
      <c r="AT290" s="164" t="s">
        <v>163</v>
      </c>
      <c r="AU290" s="164" t="s">
        <v>157</v>
      </c>
      <c r="AV290" s="13" t="s">
        <v>156</v>
      </c>
      <c r="AW290" s="13" t="s">
        <v>30</v>
      </c>
      <c r="AX290" s="13" t="s">
        <v>84</v>
      </c>
      <c r="AY290" s="164" t="s">
        <v>148</v>
      </c>
    </row>
    <row r="291" spans="2:65" s="11" customFormat="1" ht="20.9" customHeight="1" x14ac:dyDescent="0.25">
      <c r="B291" s="130"/>
      <c r="D291" s="131" t="s">
        <v>76</v>
      </c>
      <c r="E291" s="140" t="s">
        <v>384</v>
      </c>
      <c r="F291" s="140" t="s">
        <v>385</v>
      </c>
      <c r="I291" s="133"/>
      <c r="J291" s="141">
        <f>BK291</f>
        <v>0</v>
      </c>
      <c r="L291" s="130"/>
      <c r="M291" s="135"/>
      <c r="P291" s="136">
        <f>P292</f>
        <v>0</v>
      </c>
      <c r="R291" s="136">
        <f>R292</f>
        <v>0</v>
      </c>
      <c r="T291" s="137">
        <f>T292</f>
        <v>0</v>
      </c>
      <c r="AR291" s="131" t="s">
        <v>84</v>
      </c>
      <c r="AT291" s="138" t="s">
        <v>76</v>
      </c>
      <c r="AU291" s="138" t="s">
        <v>86</v>
      </c>
      <c r="AY291" s="131" t="s">
        <v>148</v>
      </c>
      <c r="BK291" s="139">
        <f>BK292</f>
        <v>0</v>
      </c>
    </row>
    <row r="292" spans="2:65" s="1" customFormat="1" ht="16.5" customHeight="1" x14ac:dyDescent="0.2">
      <c r="B292" s="32"/>
      <c r="C292" s="142" t="s">
        <v>386</v>
      </c>
      <c r="D292" s="142" t="s">
        <v>152</v>
      </c>
      <c r="E292" s="143" t="s">
        <v>387</v>
      </c>
      <c r="F292" s="144" t="s">
        <v>388</v>
      </c>
      <c r="G292" s="145" t="s">
        <v>288</v>
      </c>
      <c r="H292" s="146">
        <v>369.21</v>
      </c>
      <c r="I292" s="147"/>
      <c r="J292" s="148">
        <f>ROUND(I292*H292,2)</f>
        <v>0</v>
      </c>
      <c r="K292" s="149"/>
      <c r="L292" s="32"/>
      <c r="M292" s="150" t="s">
        <v>1</v>
      </c>
      <c r="N292" s="151" t="s">
        <v>42</v>
      </c>
      <c r="P292" s="152">
        <f>O292*H292</f>
        <v>0</v>
      </c>
      <c r="Q292" s="152">
        <v>0</v>
      </c>
      <c r="R292" s="152">
        <f>Q292*H292</f>
        <v>0</v>
      </c>
      <c r="S292" s="152">
        <v>0</v>
      </c>
      <c r="T292" s="153">
        <f>S292*H292</f>
        <v>0</v>
      </c>
      <c r="AR292" s="154" t="s">
        <v>156</v>
      </c>
      <c r="AT292" s="154" t="s">
        <v>152</v>
      </c>
      <c r="AU292" s="154" t="s">
        <v>157</v>
      </c>
      <c r="AY292" s="16" t="s">
        <v>148</v>
      </c>
      <c r="BE292" s="92">
        <f>IF(N292="základní",J292,0)</f>
        <v>0</v>
      </c>
      <c r="BF292" s="92">
        <f>IF(N292="snížená",J292,0)</f>
        <v>0</v>
      </c>
      <c r="BG292" s="92">
        <f>IF(N292="zákl. přenesená",J292,0)</f>
        <v>0</v>
      </c>
      <c r="BH292" s="92">
        <f>IF(N292="sníž. přenesená",J292,0)</f>
        <v>0</v>
      </c>
      <c r="BI292" s="92">
        <f>IF(N292="nulová",J292,0)</f>
        <v>0</v>
      </c>
      <c r="BJ292" s="16" t="s">
        <v>84</v>
      </c>
      <c r="BK292" s="92">
        <f>ROUND(I292*H292,2)</f>
        <v>0</v>
      </c>
      <c r="BL292" s="16" t="s">
        <v>156</v>
      </c>
      <c r="BM292" s="154" t="s">
        <v>389</v>
      </c>
    </row>
    <row r="293" spans="2:65" s="11" customFormat="1" ht="25.9" customHeight="1" x14ac:dyDescent="0.35">
      <c r="B293" s="130"/>
      <c r="D293" s="131" t="s">
        <v>76</v>
      </c>
      <c r="E293" s="132" t="s">
        <v>390</v>
      </c>
      <c r="F293" s="132" t="s">
        <v>391</v>
      </c>
      <c r="I293" s="133"/>
      <c r="J293" s="134">
        <f>BK293</f>
        <v>0</v>
      </c>
      <c r="L293" s="130"/>
      <c r="M293" s="135"/>
      <c r="P293" s="136">
        <f>P294</f>
        <v>0</v>
      </c>
      <c r="R293" s="136">
        <f>R294</f>
        <v>0</v>
      </c>
      <c r="T293" s="137">
        <f>T294</f>
        <v>0</v>
      </c>
      <c r="AR293" s="131" t="s">
        <v>86</v>
      </c>
      <c r="AT293" s="138" t="s">
        <v>76</v>
      </c>
      <c r="AU293" s="138" t="s">
        <v>77</v>
      </c>
      <c r="AY293" s="131" t="s">
        <v>148</v>
      </c>
      <c r="BK293" s="139">
        <f>BK294</f>
        <v>0</v>
      </c>
    </row>
    <row r="294" spans="2:65" s="11" customFormat="1" ht="22.75" customHeight="1" x14ac:dyDescent="0.25">
      <c r="B294" s="130"/>
      <c r="D294" s="131" t="s">
        <v>76</v>
      </c>
      <c r="E294" s="140" t="s">
        <v>392</v>
      </c>
      <c r="F294" s="140" t="s">
        <v>393</v>
      </c>
      <c r="I294" s="133"/>
      <c r="J294" s="141">
        <f>BK294</f>
        <v>0</v>
      </c>
      <c r="L294" s="130"/>
      <c r="M294" s="135"/>
      <c r="P294" s="136">
        <f>SUM(P295:P302)</f>
        <v>0</v>
      </c>
      <c r="R294" s="136">
        <f>SUM(R295:R302)</f>
        <v>0</v>
      </c>
      <c r="T294" s="137">
        <f>SUM(T295:T302)</f>
        <v>0</v>
      </c>
      <c r="AR294" s="131" t="s">
        <v>86</v>
      </c>
      <c r="AT294" s="138" t="s">
        <v>76</v>
      </c>
      <c r="AU294" s="138" t="s">
        <v>84</v>
      </c>
      <c r="AY294" s="131" t="s">
        <v>148</v>
      </c>
      <c r="BK294" s="139">
        <f>SUM(BK295:BK302)</f>
        <v>0</v>
      </c>
    </row>
    <row r="295" spans="2:65" s="1" customFormat="1" ht="24.15" customHeight="1" x14ac:dyDescent="0.2">
      <c r="B295" s="32"/>
      <c r="C295" s="142" t="s">
        <v>394</v>
      </c>
      <c r="D295" s="142" t="s">
        <v>152</v>
      </c>
      <c r="E295" s="143" t="s">
        <v>395</v>
      </c>
      <c r="F295" s="144" t="s">
        <v>396</v>
      </c>
      <c r="G295" s="145" t="s">
        <v>353</v>
      </c>
      <c r="H295" s="146">
        <v>8.4</v>
      </c>
      <c r="I295" s="147"/>
      <c r="J295" s="148">
        <f>ROUND(I295*H295,2)</f>
        <v>0</v>
      </c>
      <c r="K295" s="149"/>
      <c r="L295" s="32"/>
      <c r="M295" s="150" t="s">
        <v>1</v>
      </c>
      <c r="N295" s="151" t="s">
        <v>42</v>
      </c>
      <c r="P295" s="152">
        <f>O295*H295</f>
        <v>0</v>
      </c>
      <c r="Q295" s="152">
        <v>0</v>
      </c>
      <c r="R295" s="152">
        <f>Q295*H295</f>
        <v>0</v>
      </c>
      <c r="S295" s="152">
        <v>0</v>
      </c>
      <c r="T295" s="153">
        <f>S295*H295</f>
        <v>0</v>
      </c>
      <c r="AR295" s="154" t="s">
        <v>223</v>
      </c>
      <c r="AT295" s="154" t="s">
        <v>152</v>
      </c>
      <c r="AU295" s="154" t="s">
        <v>86</v>
      </c>
      <c r="AY295" s="16" t="s">
        <v>148</v>
      </c>
      <c r="BE295" s="92">
        <f>IF(N295="základní",J295,0)</f>
        <v>0</v>
      </c>
      <c r="BF295" s="92">
        <f>IF(N295="snížená",J295,0)</f>
        <v>0</v>
      </c>
      <c r="BG295" s="92">
        <f>IF(N295="zákl. přenesená",J295,0)</f>
        <v>0</v>
      </c>
      <c r="BH295" s="92">
        <f>IF(N295="sníž. přenesená",J295,0)</f>
        <v>0</v>
      </c>
      <c r="BI295" s="92">
        <f>IF(N295="nulová",J295,0)</f>
        <v>0</v>
      </c>
      <c r="BJ295" s="16" t="s">
        <v>84</v>
      </c>
      <c r="BK295" s="92">
        <f>ROUND(I295*H295,2)</f>
        <v>0</v>
      </c>
      <c r="BL295" s="16" t="s">
        <v>223</v>
      </c>
      <c r="BM295" s="154" t="s">
        <v>397</v>
      </c>
    </row>
    <row r="296" spans="2:65" s="12" customFormat="1" x14ac:dyDescent="0.2">
      <c r="B296" s="155"/>
      <c r="D296" s="156" t="s">
        <v>163</v>
      </c>
      <c r="E296" s="157" t="s">
        <v>1</v>
      </c>
      <c r="F296" s="158" t="s">
        <v>398</v>
      </c>
      <c r="H296" s="159">
        <v>8.4</v>
      </c>
      <c r="I296" s="160"/>
      <c r="L296" s="155"/>
      <c r="M296" s="161"/>
      <c r="T296" s="162"/>
      <c r="AT296" s="157" t="s">
        <v>163</v>
      </c>
      <c r="AU296" s="157" t="s">
        <v>86</v>
      </c>
      <c r="AV296" s="12" t="s">
        <v>86</v>
      </c>
      <c r="AW296" s="12" t="s">
        <v>30</v>
      </c>
      <c r="AX296" s="12" t="s">
        <v>77</v>
      </c>
      <c r="AY296" s="157" t="s">
        <v>148</v>
      </c>
    </row>
    <row r="297" spans="2:65" s="13" customFormat="1" x14ac:dyDescent="0.2">
      <c r="B297" s="163"/>
      <c r="D297" s="156" t="s">
        <v>163</v>
      </c>
      <c r="E297" s="164" t="s">
        <v>1</v>
      </c>
      <c r="F297" s="165" t="s">
        <v>166</v>
      </c>
      <c r="H297" s="166">
        <v>8.4</v>
      </c>
      <c r="I297" s="167"/>
      <c r="L297" s="163"/>
      <c r="M297" s="168"/>
      <c r="T297" s="169"/>
      <c r="AT297" s="164" t="s">
        <v>163</v>
      </c>
      <c r="AU297" s="164" t="s">
        <v>86</v>
      </c>
      <c r="AV297" s="13" t="s">
        <v>156</v>
      </c>
      <c r="AW297" s="13" t="s">
        <v>30</v>
      </c>
      <c r="AX297" s="13" t="s">
        <v>84</v>
      </c>
      <c r="AY297" s="164" t="s">
        <v>148</v>
      </c>
    </row>
    <row r="298" spans="2:65" s="1" customFormat="1" ht="24.15" customHeight="1" x14ac:dyDescent="0.2">
      <c r="B298" s="32"/>
      <c r="C298" s="176" t="s">
        <v>399</v>
      </c>
      <c r="D298" s="176" t="s">
        <v>400</v>
      </c>
      <c r="E298" s="177" t="s">
        <v>401</v>
      </c>
      <c r="F298" s="178" t="s">
        <v>402</v>
      </c>
      <c r="G298" s="179" t="s">
        <v>288</v>
      </c>
      <c r="H298" s="180">
        <v>0.122</v>
      </c>
      <c r="I298" s="181"/>
      <c r="J298" s="182">
        <f>ROUND(I298*H298,2)</f>
        <v>0</v>
      </c>
      <c r="K298" s="183"/>
      <c r="L298" s="184"/>
      <c r="M298" s="185" t="s">
        <v>1</v>
      </c>
      <c r="N298" s="186" t="s">
        <v>42</v>
      </c>
      <c r="P298" s="152">
        <f>O298*H298</f>
        <v>0</v>
      </c>
      <c r="Q298" s="152">
        <v>0</v>
      </c>
      <c r="R298" s="152">
        <f>Q298*H298</f>
        <v>0</v>
      </c>
      <c r="S298" s="152">
        <v>0</v>
      </c>
      <c r="T298" s="153">
        <f>S298*H298</f>
        <v>0</v>
      </c>
      <c r="AR298" s="154" t="s">
        <v>308</v>
      </c>
      <c r="AT298" s="154" t="s">
        <v>400</v>
      </c>
      <c r="AU298" s="154" t="s">
        <v>86</v>
      </c>
      <c r="AY298" s="16" t="s">
        <v>148</v>
      </c>
      <c r="BE298" s="92">
        <f>IF(N298="základní",J298,0)</f>
        <v>0</v>
      </c>
      <c r="BF298" s="92">
        <f>IF(N298="snížená",J298,0)</f>
        <v>0</v>
      </c>
      <c r="BG298" s="92">
        <f>IF(N298="zákl. přenesená",J298,0)</f>
        <v>0</v>
      </c>
      <c r="BH298" s="92">
        <f>IF(N298="sníž. přenesená",J298,0)</f>
        <v>0</v>
      </c>
      <c r="BI298" s="92">
        <f>IF(N298="nulová",J298,0)</f>
        <v>0</v>
      </c>
      <c r="BJ298" s="16" t="s">
        <v>84</v>
      </c>
      <c r="BK298" s="92">
        <f>ROUND(I298*H298,2)</f>
        <v>0</v>
      </c>
      <c r="BL298" s="16" t="s">
        <v>223</v>
      </c>
      <c r="BM298" s="154" t="s">
        <v>403</v>
      </c>
    </row>
    <row r="299" spans="2:65" s="14" customFormat="1" x14ac:dyDescent="0.2">
      <c r="B299" s="170"/>
      <c r="D299" s="156" t="s">
        <v>163</v>
      </c>
      <c r="E299" s="171" t="s">
        <v>1</v>
      </c>
      <c r="F299" s="172" t="s">
        <v>404</v>
      </c>
      <c r="H299" s="171" t="s">
        <v>1</v>
      </c>
      <c r="I299" s="173"/>
      <c r="L299" s="170"/>
      <c r="M299" s="174"/>
      <c r="T299" s="175"/>
      <c r="AT299" s="171" t="s">
        <v>163</v>
      </c>
      <c r="AU299" s="171" t="s">
        <v>86</v>
      </c>
      <c r="AV299" s="14" t="s">
        <v>84</v>
      </c>
      <c r="AW299" s="14" t="s">
        <v>30</v>
      </c>
      <c r="AX299" s="14" t="s">
        <v>77</v>
      </c>
      <c r="AY299" s="171" t="s">
        <v>148</v>
      </c>
    </row>
    <row r="300" spans="2:65" s="12" customFormat="1" ht="20" x14ac:dyDescent="0.2">
      <c r="B300" s="155"/>
      <c r="D300" s="156" t="s">
        <v>163</v>
      </c>
      <c r="E300" s="157" t="s">
        <v>1</v>
      </c>
      <c r="F300" s="158" t="s">
        <v>405</v>
      </c>
      <c r="H300" s="159">
        <v>0.122</v>
      </c>
      <c r="I300" s="160"/>
      <c r="L300" s="155"/>
      <c r="M300" s="161"/>
      <c r="T300" s="162"/>
      <c r="AT300" s="157" t="s">
        <v>163</v>
      </c>
      <c r="AU300" s="157" t="s">
        <v>86</v>
      </c>
      <c r="AV300" s="12" t="s">
        <v>86</v>
      </c>
      <c r="AW300" s="12" t="s">
        <v>30</v>
      </c>
      <c r="AX300" s="12" t="s">
        <v>77</v>
      </c>
      <c r="AY300" s="157" t="s">
        <v>148</v>
      </c>
    </row>
    <row r="301" spans="2:65" s="13" customFormat="1" x14ac:dyDescent="0.2">
      <c r="B301" s="163"/>
      <c r="D301" s="156" t="s">
        <v>163</v>
      </c>
      <c r="E301" s="164" t="s">
        <v>1</v>
      </c>
      <c r="F301" s="165" t="s">
        <v>166</v>
      </c>
      <c r="H301" s="166">
        <v>0.122</v>
      </c>
      <c r="I301" s="167"/>
      <c r="L301" s="163"/>
      <c r="M301" s="168"/>
      <c r="T301" s="169"/>
      <c r="AT301" s="164" t="s">
        <v>163</v>
      </c>
      <c r="AU301" s="164" t="s">
        <v>86</v>
      </c>
      <c r="AV301" s="13" t="s">
        <v>156</v>
      </c>
      <c r="AW301" s="13" t="s">
        <v>30</v>
      </c>
      <c r="AX301" s="13" t="s">
        <v>84</v>
      </c>
      <c r="AY301" s="164" t="s">
        <v>148</v>
      </c>
    </row>
    <row r="302" spans="2:65" s="1" customFormat="1" ht="24.15" customHeight="1" x14ac:dyDescent="0.2">
      <c r="B302" s="32"/>
      <c r="C302" s="142" t="s">
        <v>406</v>
      </c>
      <c r="D302" s="142" t="s">
        <v>152</v>
      </c>
      <c r="E302" s="143" t="s">
        <v>407</v>
      </c>
      <c r="F302" s="144" t="s">
        <v>408</v>
      </c>
      <c r="G302" s="145" t="s">
        <v>288</v>
      </c>
      <c r="H302" s="146">
        <v>0.122</v>
      </c>
      <c r="I302" s="147"/>
      <c r="J302" s="148">
        <f>ROUND(I302*H302,2)</f>
        <v>0</v>
      </c>
      <c r="K302" s="149"/>
      <c r="L302" s="32"/>
      <c r="M302" s="150" t="s">
        <v>1</v>
      </c>
      <c r="N302" s="151" t="s">
        <v>42</v>
      </c>
      <c r="P302" s="152">
        <f>O302*H302</f>
        <v>0</v>
      </c>
      <c r="Q302" s="152">
        <v>0</v>
      </c>
      <c r="R302" s="152">
        <f>Q302*H302</f>
        <v>0</v>
      </c>
      <c r="S302" s="152">
        <v>0</v>
      </c>
      <c r="T302" s="153">
        <f>S302*H302</f>
        <v>0</v>
      </c>
      <c r="AR302" s="154" t="s">
        <v>223</v>
      </c>
      <c r="AT302" s="154" t="s">
        <v>152</v>
      </c>
      <c r="AU302" s="154" t="s">
        <v>86</v>
      </c>
      <c r="AY302" s="16" t="s">
        <v>148</v>
      </c>
      <c r="BE302" s="92">
        <f>IF(N302="základní",J302,0)</f>
        <v>0</v>
      </c>
      <c r="BF302" s="92">
        <f>IF(N302="snížená",J302,0)</f>
        <v>0</v>
      </c>
      <c r="BG302" s="92">
        <f>IF(N302="zákl. přenesená",J302,0)</f>
        <v>0</v>
      </c>
      <c r="BH302" s="92">
        <f>IF(N302="sníž. přenesená",J302,0)</f>
        <v>0</v>
      </c>
      <c r="BI302" s="92">
        <f>IF(N302="nulová",J302,0)</f>
        <v>0</v>
      </c>
      <c r="BJ302" s="16" t="s">
        <v>84</v>
      </c>
      <c r="BK302" s="92">
        <f>ROUND(I302*H302,2)</f>
        <v>0</v>
      </c>
      <c r="BL302" s="16" t="s">
        <v>223</v>
      </c>
      <c r="BM302" s="154" t="s">
        <v>409</v>
      </c>
    </row>
    <row r="303" spans="2:65" s="11" customFormat="1" ht="25.9" customHeight="1" x14ac:dyDescent="0.35">
      <c r="B303" s="130"/>
      <c r="D303" s="131" t="s">
        <v>76</v>
      </c>
      <c r="E303" s="132" t="s">
        <v>410</v>
      </c>
      <c r="F303" s="132" t="s">
        <v>411</v>
      </c>
      <c r="I303" s="133"/>
      <c r="J303" s="134">
        <f>BK303</f>
        <v>0</v>
      </c>
      <c r="L303" s="130"/>
      <c r="M303" s="135"/>
      <c r="P303" s="136">
        <f>P304</f>
        <v>0</v>
      </c>
      <c r="R303" s="136">
        <f>R304</f>
        <v>0</v>
      </c>
      <c r="T303" s="137">
        <f>T304</f>
        <v>0</v>
      </c>
      <c r="AR303" s="131" t="s">
        <v>156</v>
      </c>
      <c r="AT303" s="138" t="s">
        <v>76</v>
      </c>
      <c r="AU303" s="138" t="s">
        <v>77</v>
      </c>
      <c r="AY303" s="131" t="s">
        <v>148</v>
      </c>
      <c r="BK303" s="139">
        <f>BK304</f>
        <v>0</v>
      </c>
    </row>
    <row r="304" spans="2:65" s="11" customFormat="1" ht="22.75" customHeight="1" x14ac:dyDescent="0.25">
      <c r="B304" s="130"/>
      <c r="D304" s="131" t="s">
        <v>76</v>
      </c>
      <c r="E304" s="140" t="s">
        <v>412</v>
      </c>
      <c r="F304" s="140" t="s">
        <v>413</v>
      </c>
      <c r="I304" s="133"/>
      <c r="J304" s="141">
        <f>BK304</f>
        <v>0</v>
      </c>
      <c r="L304" s="130"/>
      <c r="M304" s="135"/>
      <c r="P304" s="136">
        <f>SUM(P305:P310)</f>
        <v>0</v>
      </c>
      <c r="R304" s="136">
        <f>SUM(R305:R310)</f>
        <v>0</v>
      </c>
      <c r="T304" s="137">
        <f>SUM(T305:T310)</f>
        <v>0</v>
      </c>
      <c r="AR304" s="131" t="s">
        <v>84</v>
      </c>
      <c r="AT304" s="138" t="s">
        <v>76</v>
      </c>
      <c r="AU304" s="138" t="s">
        <v>84</v>
      </c>
      <c r="AY304" s="131" t="s">
        <v>148</v>
      </c>
      <c r="BK304" s="139">
        <f>SUM(BK305:BK310)</f>
        <v>0</v>
      </c>
    </row>
    <row r="305" spans="2:65" s="1" customFormat="1" ht="33" customHeight="1" x14ac:dyDescent="0.2">
      <c r="B305" s="32"/>
      <c r="C305" s="142" t="s">
        <v>414</v>
      </c>
      <c r="D305" s="142" t="s">
        <v>152</v>
      </c>
      <c r="E305" s="143" t="s">
        <v>415</v>
      </c>
      <c r="F305" s="144" t="s">
        <v>416</v>
      </c>
      <c r="G305" s="145" t="s">
        <v>353</v>
      </c>
      <c r="H305" s="146">
        <v>8</v>
      </c>
      <c r="I305" s="147"/>
      <c r="J305" s="148">
        <f>ROUND(I305*H305,2)</f>
        <v>0</v>
      </c>
      <c r="K305" s="149"/>
      <c r="L305" s="32"/>
      <c r="M305" s="150" t="s">
        <v>1</v>
      </c>
      <c r="N305" s="151" t="s">
        <v>42</v>
      </c>
      <c r="P305" s="152">
        <f>O305*H305</f>
        <v>0</v>
      </c>
      <c r="Q305" s="152">
        <v>0</v>
      </c>
      <c r="R305" s="152">
        <f>Q305*H305</f>
        <v>0</v>
      </c>
      <c r="S305" s="152">
        <v>0</v>
      </c>
      <c r="T305" s="153">
        <f>S305*H305</f>
        <v>0</v>
      </c>
      <c r="AR305" s="154" t="s">
        <v>156</v>
      </c>
      <c r="AT305" s="154" t="s">
        <v>152</v>
      </c>
      <c r="AU305" s="154" t="s">
        <v>86</v>
      </c>
      <c r="AY305" s="16" t="s">
        <v>148</v>
      </c>
      <c r="BE305" s="92">
        <f>IF(N305="základní",J305,0)</f>
        <v>0</v>
      </c>
      <c r="BF305" s="92">
        <f>IF(N305="snížená",J305,0)</f>
        <v>0</v>
      </c>
      <c r="BG305" s="92">
        <f>IF(N305="zákl. přenesená",J305,0)</f>
        <v>0</v>
      </c>
      <c r="BH305" s="92">
        <f>IF(N305="sníž. přenesená",J305,0)</f>
        <v>0</v>
      </c>
      <c r="BI305" s="92">
        <f>IF(N305="nulová",J305,0)</f>
        <v>0</v>
      </c>
      <c r="BJ305" s="16" t="s">
        <v>84</v>
      </c>
      <c r="BK305" s="92">
        <f>ROUND(I305*H305,2)</f>
        <v>0</v>
      </c>
      <c r="BL305" s="16" t="s">
        <v>156</v>
      </c>
      <c r="BM305" s="154" t="s">
        <v>417</v>
      </c>
    </row>
    <row r="306" spans="2:65" s="12" customFormat="1" x14ac:dyDescent="0.2">
      <c r="B306" s="155"/>
      <c r="D306" s="156" t="s">
        <v>163</v>
      </c>
      <c r="E306" s="157" t="s">
        <v>1</v>
      </c>
      <c r="F306" s="158" t="s">
        <v>418</v>
      </c>
      <c r="H306" s="159">
        <v>8</v>
      </c>
      <c r="I306" s="160"/>
      <c r="L306" s="155"/>
      <c r="M306" s="161"/>
      <c r="T306" s="162"/>
      <c r="AT306" s="157" t="s">
        <v>163</v>
      </c>
      <c r="AU306" s="157" t="s">
        <v>86</v>
      </c>
      <c r="AV306" s="12" t="s">
        <v>86</v>
      </c>
      <c r="AW306" s="12" t="s">
        <v>30</v>
      </c>
      <c r="AX306" s="12" t="s">
        <v>77</v>
      </c>
      <c r="AY306" s="157" t="s">
        <v>148</v>
      </c>
    </row>
    <row r="307" spans="2:65" s="13" customFormat="1" x14ac:dyDescent="0.2">
      <c r="B307" s="163"/>
      <c r="D307" s="156" t="s">
        <v>163</v>
      </c>
      <c r="E307" s="164" t="s">
        <v>1</v>
      </c>
      <c r="F307" s="165" t="s">
        <v>166</v>
      </c>
      <c r="H307" s="166">
        <v>8</v>
      </c>
      <c r="I307" s="167"/>
      <c r="L307" s="163"/>
      <c r="M307" s="168"/>
      <c r="T307" s="169"/>
      <c r="AT307" s="164" t="s">
        <v>163</v>
      </c>
      <c r="AU307" s="164" t="s">
        <v>86</v>
      </c>
      <c r="AV307" s="13" t="s">
        <v>156</v>
      </c>
      <c r="AW307" s="13" t="s">
        <v>30</v>
      </c>
      <c r="AX307" s="13" t="s">
        <v>84</v>
      </c>
      <c r="AY307" s="164" t="s">
        <v>148</v>
      </c>
    </row>
    <row r="308" spans="2:65" s="1" customFormat="1" ht="33" customHeight="1" x14ac:dyDescent="0.2">
      <c r="B308" s="32"/>
      <c r="C308" s="142" t="s">
        <v>419</v>
      </c>
      <c r="D308" s="142" t="s">
        <v>152</v>
      </c>
      <c r="E308" s="143" t="s">
        <v>420</v>
      </c>
      <c r="F308" s="144" t="s">
        <v>421</v>
      </c>
      <c r="G308" s="145" t="s">
        <v>353</v>
      </c>
      <c r="H308" s="146">
        <v>8</v>
      </c>
      <c r="I308" s="147"/>
      <c r="J308" s="148">
        <f>ROUND(I308*H308,2)</f>
        <v>0</v>
      </c>
      <c r="K308" s="149"/>
      <c r="L308" s="32"/>
      <c r="M308" s="150" t="s">
        <v>1</v>
      </c>
      <c r="N308" s="151" t="s">
        <v>42</v>
      </c>
      <c r="P308" s="152">
        <f>O308*H308</f>
        <v>0</v>
      </c>
      <c r="Q308" s="152">
        <v>0</v>
      </c>
      <c r="R308" s="152">
        <f>Q308*H308</f>
        <v>0</v>
      </c>
      <c r="S308" s="152">
        <v>0</v>
      </c>
      <c r="T308" s="153">
        <f>S308*H308</f>
        <v>0</v>
      </c>
      <c r="AR308" s="154" t="s">
        <v>156</v>
      </c>
      <c r="AT308" s="154" t="s">
        <v>152</v>
      </c>
      <c r="AU308" s="154" t="s">
        <v>86</v>
      </c>
      <c r="AY308" s="16" t="s">
        <v>148</v>
      </c>
      <c r="BE308" s="92">
        <f>IF(N308="základní",J308,0)</f>
        <v>0</v>
      </c>
      <c r="BF308" s="92">
        <f>IF(N308="snížená",J308,0)</f>
        <v>0</v>
      </c>
      <c r="BG308" s="92">
        <f>IF(N308="zákl. přenesená",J308,0)</f>
        <v>0</v>
      </c>
      <c r="BH308" s="92">
        <f>IF(N308="sníž. přenesená",J308,0)</f>
        <v>0</v>
      </c>
      <c r="BI308" s="92">
        <f>IF(N308="nulová",J308,0)</f>
        <v>0</v>
      </c>
      <c r="BJ308" s="16" t="s">
        <v>84</v>
      </c>
      <c r="BK308" s="92">
        <f>ROUND(I308*H308,2)</f>
        <v>0</v>
      </c>
      <c r="BL308" s="16" t="s">
        <v>156</v>
      </c>
      <c r="BM308" s="154" t="s">
        <v>422</v>
      </c>
    </row>
    <row r="309" spans="2:65" s="12" customFormat="1" x14ac:dyDescent="0.2">
      <c r="B309" s="155"/>
      <c r="D309" s="156" t="s">
        <v>163</v>
      </c>
      <c r="E309" s="157" t="s">
        <v>1</v>
      </c>
      <c r="F309" s="158" t="s">
        <v>418</v>
      </c>
      <c r="H309" s="159">
        <v>8</v>
      </c>
      <c r="I309" s="160"/>
      <c r="L309" s="155"/>
      <c r="M309" s="161"/>
      <c r="T309" s="162"/>
      <c r="AT309" s="157" t="s">
        <v>163</v>
      </c>
      <c r="AU309" s="157" t="s">
        <v>86</v>
      </c>
      <c r="AV309" s="12" t="s">
        <v>86</v>
      </c>
      <c r="AW309" s="12" t="s">
        <v>30</v>
      </c>
      <c r="AX309" s="12" t="s">
        <v>77</v>
      </c>
      <c r="AY309" s="157" t="s">
        <v>148</v>
      </c>
    </row>
    <row r="310" spans="2:65" s="13" customFormat="1" x14ac:dyDescent="0.2">
      <c r="B310" s="163"/>
      <c r="D310" s="156" t="s">
        <v>163</v>
      </c>
      <c r="E310" s="164" t="s">
        <v>1</v>
      </c>
      <c r="F310" s="165" t="s">
        <v>166</v>
      </c>
      <c r="H310" s="166">
        <v>8</v>
      </c>
      <c r="I310" s="167"/>
      <c r="L310" s="163"/>
      <c r="M310" s="187"/>
      <c r="N310" s="188"/>
      <c r="O310" s="188"/>
      <c r="P310" s="188"/>
      <c r="Q310" s="188"/>
      <c r="R310" s="188"/>
      <c r="S310" s="188"/>
      <c r="T310" s="189"/>
      <c r="AT310" s="164" t="s">
        <v>163</v>
      </c>
      <c r="AU310" s="164" t="s">
        <v>86</v>
      </c>
      <c r="AV310" s="13" t="s">
        <v>156</v>
      </c>
      <c r="AW310" s="13" t="s">
        <v>30</v>
      </c>
      <c r="AX310" s="13" t="s">
        <v>84</v>
      </c>
      <c r="AY310" s="164" t="s">
        <v>148</v>
      </c>
    </row>
    <row r="311" spans="2:65" s="1" customFormat="1" ht="7" customHeight="1" x14ac:dyDescent="0.2">
      <c r="B311" s="44"/>
      <c r="C311" s="45"/>
      <c r="D311" s="45"/>
      <c r="E311" s="45"/>
      <c r="F311" s="45"/>
      <c r="G311" s="45"/>
      <c r="H311" s="45"/>
      <c r="I311" s="45"/>
      <c r="J311" s="45"/>
      <c r="K311" s="45"/>
      <c r="L311" s="32"/>
    </row>
  </sheetData>
  <sheetProtection algorithmName="SHA-512" hashValue="Z/7yXUdnI3z8yvlPjY8mmKUppnBRSNaKoE+WvsiqTqdEmaBP6zqLFp/FfzpjVc1/QsOXsBKjGOOG1ivQ7iBFBA==" saltValue="QyDzRgkkWUHTiZSEkRsIVw==" spinCount="100000" sheet="1" objects="1" scenarios="1" formatColumns="0" formatRows="0" autoFilter="0"/>
  <autoFilter ref="C132:K310" xr:uid="{00000000-0009-0000-0000-000001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4"/>
  <sheetViews>
    <sheetView showGridLines="0" workbookViewId="0"/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88</v>
      </c>
    </row>
    <row r="3" spans="2:46" ht="7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 x14ac:dyDescent="0.2">
      <c r="B4" s="19"/>
      <c r="D4" s="20" t="s">
        <v>109</v>
      </c>
      <c r="L4" s="19"/>
      <c r="M4" s="98" t="s">
        <v>10</v>
      </c>
      <c r="AT4" s="16" t="s">
        <v>4</v>
      </c>
    </row>
    <row r="5" spans="2:46" ht="7" customHeight="1" x14ac:dyDescent="0.2">
      <c r="B5" s="19"/>
      <c r="L5" s="19"/>
    </row>
    <row r="6" spans="2:46" ht="12" customHeight="1" x14ac:dyDescent="0.2">
      <c r="B6" s="19"/>
      <c r="D6" s="26" t="s">
        <v>15</v>
      </c>
      <c r="L6" s="19"/>
    </row>
    <row r="7" spans="2:46" ht="16.5" customHeight="1" x14ac:dyDescent="0.2">
      <c r="B7" s="19"/>
      <c r="E7" s="244" t="str">
        <f>'Rekapitulace stavby'!K6</f>
        <v>Otava, Strakonice - obnova Staré řeky</v>
      </c>
      <c r="F7" s="245"/>
      <c r="G7" s="245"/>
      <c r="H7" s="245"/>
      <c r="L7" s="19"/>
    </row>
    <row r="8" spans="2:46" s="1" customFormat="1" ht="12" customHeight="1" x14ac:dyDescent="0.2">
      <c r="B8" s="32"/>
      <c r="D8" s="26" t="s">
        <v>110</v>
      </c>
      <c r="L8" s="32"/>
    </row>
    <row r="9" spans="2:46" s="1" customFormat="1" ht="16.5" customHeight="1" x14ac:dyDescent="0.2">
      <c r="B9" s="32"/>
      <c r="E9" s="246" t="s">
        <v>783</v>
      </c>
      <c r="F9" s="201"/>
      <c r="G9" s="201"/>
      <c r="H9" s="201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17</v>
      </c>
      <c r="F11" s="24" t="s">
        <v>1</v>
      </c>
      <c r="I11" s="26" t="s">
        <v>19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20</v>
      </c>
      <c r="F12" s="24" t="s">
        <v>32</v>
      </c>
      <c r="I12" s="26" t="s">
        <v>22</v>
      </c>
      <c r="J12" s="52">
        <f>'Rekapitulace stavby'!AN8</f>
        <v>0</v>
      </c>
      <c r="L12" s="32"/>
    </row>
    <row r="13" spans="2:46" s="1" customFormat="1" ht="10.75" customHeight="1" x14ac:dyDescent="0.2">
      <c r="B13" s="32"/>
      <c r="L13" s="32"/>
    </row>
    <row r="14" spans="2:46" s="1" customFormat="1" ht="12" customHeight="1" x14ac:dyDescent="0.2">
      <c r="B14" s="32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26</v>
      </c>
      <c r="J15" s="24" t="str">
        <f>IF('Rekapitulace stavby'!AN11="","",'Rekapitulace stavby'!AN11)</f>
        <v/>
      </c>
      <c r="L15" s="32"/>
    </row>
    <row r="16" spans="2:46" s="1" customFormat="1" ht="7" customHeight="1" x14ac:dyDescent="0.2">
      <c r="B16" s="32"/>
      <c r="L16" s="32"/>
    </row>
    <row r="17" spans="2:12" s="1" customFormat="1" ht="12" customHeight="1" x14ac:dyDescent="0.2">
      <c r="B17" s="32"/>
      <c r="D17" s="26" t="s">
        <v>27</v>
      </c>
      <c r="I17" s="26" t="s">
        <v>24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47">
        <f>'Rekapitulace stavby'!E14</f>
        <v>0</v>
      </c>
      <c r="F18" s="229"/>
      <c r="G18" s="229"/>
      <c r="H18" s="229"/>
      <c r="I18" s="26" t="s">
        <v>26</v>
      </c>
      <c r="J18" s="27">
        <f>'Rekapitulace stavby'!AN14</f>
        <v>0</v>
      </c>
      <c r="L18" s="32"/>
    </row>
    <row r="19" spans="2:12" s="1" customFormat="1" ht="7" customHeight="1" x14ac:dyDescent="0.2">
      <c r="B19" s="32"/>
      <c r="L19" s="32"/>
    </row>
    <row r="20" spans="2:12" s="1" customFormat="1" ht="12" customHeight="1" x14ac:dyDescent="0.2">
      <c r="B20" s="32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26</v>
      </c>
      <c r="J21" s="24" t="str">
        <f>IF('Rekapitulace stavby'!AN17="","",'Rekapitulace stavby'!AN17)</f>
        <v/>
      </c>
      <c r="L21" s="32"/>
    </row>
    <row r="22" spans="2:12" s="1" customFormat="1" ht="7" customHeight="1" x14ac:dyDescent="0.2">
      <c r="B22" s="32"/>
      <c r="L22" s="32"/>
    </row>
    <row r="23" spans="2:12" s="1" customFormat="1" ht="12" customHeight="1" x14ac:dyDescent="0.2">
      <c r="B23" s="32"/>
      <c r="D23" s="26" t="s">
        <v>31</v>
      </c>
      <c r="I23" s="26" t="s">
        <v>24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2"/>
    </row>
    <row r="25" spans="2:12" s="1" customFormat="1" ht="7" customHeight="1" x14ac:dyDescent="0.2">
      <c r="B25" s="32"/>
      <c r="L25" s="32"/>
    </row>
    <row r="26" spans="2:12" s="1" customFormat="1" ht="12" customHeight="1" x14ac:dyDescent="0.2">
      <c r="B26" s="32"/>
      <c r="D26" s="26" t="s">
        <v>33</v>
      </c>
      <c r="L26" s="32"/>
    </row>
    <row r="27" spans="2:12" s="7" customFormat="1" ht="16.5" customHeight="1" x14ac:dyDescent="0.2">
      <c r="B27" s="99"/>
      <c r="E27" s="233" t="s">
        <v>1</v>
      </c>
      <c r="F27" s="233"/>
      <c r="G27" s="233"/>
      <c r="H27" s="233"/>
      <c r="L27" s="99"/>
    </row>
    <row r="28" spans="2:12" s="1" customFormat="1" ht="7" customHeight="1" x14ac:dyDescent="0.2">
      <c r="B28" s="32"/>
      <c r="L28" s="32"/>
    </row>
    <row r="29" spans="2:12" s="1" customFormat="1" ht="7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 x14ac:dyDescent="0.2">
      <c r="B30" s="32"/>
      <c r="D30" s="100" t="s">
        <v>37</v>
      </c>
      <c r="J30" s="66">
        <f>ROUND(J128, 2)</f>
        <v>0</v>
      </c>
      <c r="L30" s="32"/>
    </row>
    <row r="31" spans="2:12" s="1" customFormat="1" ht="7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5" t="s">
        <v>41</v>
      </c>
      <c r="E33" s="26" t="s">
        <v>42</v>
      </c>
      <c r="F33" s="101">
        <f>ROUND((SUM(BE128:BE193)),  2)</f>
        <v>0</v>
      </c>
      <c r="I33" s="102">
        <v>0.21</v>
      </c>
      <c r="J33" s="101">
        <f>ROUND(((SUM(BE128:BE193))*I33),  2)</f>
        <v>0</v>
      </c>
      <c r="L33" s="32"/>
    </row>
    <row r="34" spans="2:12" s="1" customFormat="1" ht="14.4" customHeight="1" x14ac:dyDescent="0.2">
      <c r="B34" s="32"/>
      <c r="E34" s="26" t="s">
        <v>43</v>
      </c>
      <c r="F34" s="101">
        <f>ROUND((SUM(BF128:BF193)),  2)</f>
        <v>0</v>
      </c>
      <c r="I34" s="102">
        <v>0.12</v>
      </c>
      <c r="J34" s="101">
        <f>ROUND(((SUM(BF128:BF193))*I34),  2)</f>
        <v>0</v>
      </c>
      <c r="L34" s="32"/>
    </row>
    <row r="35" spans="2:12" s="1" customFormat="1" ht="14.4" hidden="1" customHeight="1" x14ac:dyDescent="0.2">
      <c r="B35" s="32"/>
      <c r="E35" s="26" t="s">
        <v>44</v>
      </c>
      <c r="F35" s="101">
        <f>ROUND((SUM(BG128:BG193)),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45</v>
      </c>
      <c r="F36" s="101">
        <f>ROUND((SUM(BH128:BH193)),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46</v>
      </c>
      <c r="F37" s="101">
        <f>ROUND((SUM(BI128:BI193)),  2)</f>
        <v>0</v>
      </c>
      <c r="I37" s="102">
        <v>0</v>
      </c>
      <c r="J37" s="101">
        <f>0</f>
        <v>0</v>
      </c>
      <c r="L37" s="32"/>
    </row>
    <row r="38" spans="2:12" s="1" customFormat="1" ht="7" customHeight="1" x14ac:dyDescent="0.2">
      <c r="B38" s="32"/>
      <c r="L38" s="32"/>
    </row>
    <row r="39" spans="2:12" s="1" customFormat="1" ht="25.4" customHeight="1" x14ac:dyDescent="0.2">
      <c r="B39" s="32"/>
      <c r="C39" s="97"/>
      <c r="D39" s="103" t="s">
        <v>47</v>
      </c>
      <c r="E39" s="57"/>
      <c r="F39" s="57"/>
      <c r="G39" s="104" t="s">
        <v>48</v>
      </c>
      <c r="H39" s="105" t="s">
        <v>49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5" x14ac:dyDescent="0.2">
      <c r="B61" s="32"/>
      <c r="D61" s="43" t="s">
        <v>52</v>
      </c>
      <c r="E61" s="34"/>
      <c r="F61" s="108" t="s">
        <v>53</v>
      </c>
      <c r="G61" s="43" t="s">
        <v>52</v>
      </c>
      <c r="H61" s="34"/>
      <c r="I61" s="34"/>
      <c r="J61" s="109" t="s">
        <v>53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5" x14ac:dyDescent="0.2">
      <c r="B76" s="32"/>
      <c r="D76" s="43" t="s">
        <v>52</v>
      </c>
      <c r="E76" s="34"/>
      <c r="F76" s="108" t="s">
        <v>53</v>
      </c>
      <c r="G76" s="43" t="s">
        <v>52</v>
      </c>
      <c r="H76" s="34"/>
      <c r="I76" s="34"/>
      <c r="J76" s="109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 x14ac:dyDescent="0.2">
      <c r="B82" s="32"/>
      <c r="C82" s="20" t="s">
        <v>111</v>
      </c>
      <c r="L82" s="32"/>
    </row>
    <row r="83" spans="2:47" s="1" customFormat="1" ht="7" customHeight="1" x14ac:dyDescent="0.2">
      <c r="B83" s="32"/>
      <c r="L83" s="32"/>
    </row>
    <row r="84" spans="2:47" s="1" customFormat="1" ht="12" customHeight="1" x14ac:dyDescent="0.2">
      <c r="B84" s="32"/>
      <c r="C84" s="26" t="s">
        <v>15</v>
      </c>
      <c r="L84" s="32"/>
    </row>
    <row r="85" spans="2:47" s="1" customFormat="1" ht="16.5" customHeight="1" x14ac:dyDescent="0.2">
      <c r="B85" s="32"/>
      <c r="E85" s="244" t="str">
        <f>E7</f>
        <v>Otava, Strakonice - obnova Staré řeky</v>
      </c>
      <c r="F85" s="245"/>
      <c r="G85" s="245"/>
      <c r="H85" s="245"/>
      <c r="L85" s="32"/>
    </row>
    <row r="86" spans="2:47" s="1" customFormat="1" ht="12" customHeight="1" x14ac:dyDescent="0.2">
      <c r="B86" s="32"/>
      <c r="C86" s="26" t="s">
        <v>110</v>
      </c>
      <c r="L86" s="32"/>
    </row>
    <row r="87" spans="2:47" s="1" customFormat="1" ht="16.5" customHeight="1" x14ac:dyDescent="0.2">
      <c r="B87" s="32"/>
      <c r="E87" s="239" t="str">
        <f>E9</f>
        <v>32-2.1-2023 - SO 02.1 - Odtěžení sedimentu a náplavů</v>
      </c>
      <c r="F87" s="201"/>
      <c r="G87" s="201"/>
      <c r="H87" s="201"/>
      <c r="L87" s="32"/>
    </row>
    <row r="88" spans="2:47" s="1" customFormat="1" ht="7" customHeight="1" x14ac:dyDescent="0.2">
      <c r="B88" s="32"/>
      <c r="L88" s="32"/>
    </row>
    <row r="89" spans="2:47" s="1" customFormat="1" ht="12" customHeight="1" x14ac:dyDescent="0.2">
      <c r="B89" s="32"/>
      <c r="C89" s="26" t="s">
        <v>20</v>
      </c>
      <c r="F89" s="24" t="str">
        <f>F12</f>
        <v xml:space="preserve"> </v>
      </c>
      <c r="I89" s="26" t="s">
        <v>22</v>
      </c>
      <c r="J89" s="52">
        <f>IF(J12="","",J12)</f>
        <v>0</v>
      </c>
      <c r="L89" s="32"/>
    </row>
    <row r="90" spans="2:47" s="1" customFormat="1" ht="7" customHeight="1" x14ac:dyDescent="0.2">
      <c r="B90" s="32"/>
      <c r="L90" s="32"/>
    </row>
    <row r="91" spans="2:47" s="1" customFormat="1" ht="40" customHeight="1" x14ac:dyDescent="0.2">
      <c r="B91" s="32"/>
      <c r="C91" s="26" t="s">
        <v>23</v>
      </c>
      <c r="F91" s="24" t="str">
        <f>E15</f>
        <v>Povodí Vltavy, s.p., Holečkova 3178/8, Praha 5</v>
      </c>
      <c r="I91" s="26" t="s">
        <v>28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27</v>
      </c>
      <c r="F92" s="24">
        <f>IF(E18="","",E18)</f>
        <v>0</v>
      </c>
      <c r="I92" s="26" t="s">
        <v>31</v>
      </c>
      <c r="J92" s="29" t="str">
        <f>E24</f>
        <v xml:space="preserve"> </v>
      </c>
      <c r="L92" s="32"/>
    </row>
    <row r="93" spans="2:47" s="1" customFormat="1" ht="10.25" customHeight="1" x14ac:dyDescent="0.2">
      <c r="B93" s="32"/>
      <c r="L93" s="32"/>
    </row>
    <row r="94" spans="2:47" s="1" customFormat="1" ht="29.25" customHeight="1" x14ac:dyDescent="0.2">
      <c r="B94" s="32"/>
      <c r="C94" s="110" t="s">
        <v>112</v>
      </c>
      <c r="D94" s="97"/>
      <c r="E94" s="97"/>
      <c r="F94" s="97"/>
      <c r="G94" s="97"/>
      <c r="H94" s="97"/>
      <c r="I94" s="97"/>
      <c r="J94" s="111" t="s">
        <v>113</v>
      </c>
      <c r="K94" s="97"/>
      <c r="L94" s="32"/>
    </row>
    <row r="95" spans="2:47" s="1" customFormat="1" ht="10.25" customHeight="1" x14ac:dyDescent="0.2">
      <c r="B95" s="32"/>
      <c r="L95" s="32"/>
    </row>
    <row r="96" spans="2:47" s="1" customFormat="1" ht="22.75" customHeight="1" x14ac:dyDescent="0.2">
      <c r="B96" s="32"/>
      <c r="C96" s="112" t="s">
        <v>114</v>
      </c>
      <c r="J96" s="66">
        <f>J128</f>
        <v>0</v>
      </c>
      <c r="L96" s="32"/>
      <c r="AU96" s="16" t="s">
        <v>115</v>
      </c>
    </row>
    <row r="97" spans="2:12" s="8" customFormat="1" ht="25" customHeight="1" x14ac:dyDescent="0.2">
      <c r="B97" s="113"/>
      <c r="D97" s="114" t="s">
        <v>116</v>
      </c>
      <c r="E97" s="115"/>
      <c r="F97" s="115"/>
      <c r="G97" s="115"/>
      <c r="H97" s="115"/>
      <c r="I97" s="115"/>
      <c r="J97" s="116">
        <f>J129</f>
        <v>0</v>
      </c>
      <c r="L97" s="113"/>
    </row>
    <row r="98" spans="2:12" s="9" customFormat="1" ht="19.899999999999999" customHeight="1" x14ac:dyDescent="0.2">
      <c r="B98" s="117"/>
      <c r="D98" s="118" t="s">
        <v>117</v>
      </c>
      <c r="E98" s="119"/>
      <c r="F98" s="119"/>
      <c r="G98" s="119"/>
      <c r="H98" s="119"/>
      <c r="I98" s="119"/>
      <c r="J98" s="120">
        <f>J130</f>
        <v>0</v>
      </c>
      <c r="L98" s="117"/>
    </row>
    <row r="99" spans="2:12" s="9" customFormat="1" ht="14.9" customHeight="1" x14ac:dyDescent="0.2">
      <c r="B99" s="117"/>
      <c r="D99" s="118" t="s">
        <v>423</v>
      </c>
      <c r="E99" s="119"/>
      <c r="F99" s="119"/>
      <c r="G99" s="119"/>
      <c r="H99" s="119"/>
      <c r="I99" s="119"/>
      <c r="J99" s="120">
        <f>J143</f>
        <v>0</v>
      </c>
      <c r="L99" s="117"/>
    </row>
    <row r="100" spans="2:12" s="9" customFormat="1" ht="14.9" customHeight="1" x14ac:dyDescent="0.2">
      <c r="B100" s="117"/>
      <c r="D100" s="118" t="s">
        <v>424</v>
      </c>
      <c r="E100" s="119"/>
      <c r="F100" s="119"/>
      <c r="G100" s="119"/>
      <c r="H100" s="119"/>
      <c r="I100" s="119"/>
      <c r="J100" s="120">
        <f>J149</f>
        <v>0</v>
      </c>
      <c r="L100" s="117"/>
    </row>
    <row r="101" spans="2:12" s="9" customFormat="1" ht="14.9" customHeight="1" x14ac:dyDescent="0.2">
      <c r="B101" s="117"/>
      <c r="D101" s="118" t="s">
        <v>425</v>
      </c>
      <c r="E101" s="119"/>
      <c r="F101" s="119"/>
      <c r="G101" s="119"/>
      <c r="H101" s="119"/>
      <c r="I101" s="119"/>
      <c r="J101" s="120">
        <f>J166</f>
        <v>0</v>
      </c>
      <c r="L101" s="117"/>
    </row>
    <row r="102" spans="2:12" s="9" customFormat="1" ht="19.899999999999999" customHeight="1" x14ac:dyDescent="0.2">
      <c r="B102" s="117"/>
      <c r="D102" s="118" t="s">
        <v>426</v>
      </c>
      <c r="E102" s="119"/>
      <c r="F102" s="119"/>
      <c r="G102" s="119"/>
      <c r="H102" s="119"/>
      <c r="I102" s="119"/>
      <c r="J102" s="120">
        <f>J175</f>
        <v>0</v>
      </c>
      <c r="L102" s="117"/>
    </row>
    <row r="103" spans="2:12" s="9" customFormat="1" ht="19.899999999999999" customHeight="1" x14ac:dyDescent="0.2">
      <c r="B103" s="117"/>
      <c r="D103" s="118" t="s">
        <v>125</v>
      </c>
      <c r="E103" s="119"/>
      <c r="F103" s="119"/>
      <c r="G103" s="119"/>
      <c r="H103" s="119"/>
      <c r="I103" s="119"/>
      <c r="J103" s="120">
        <f>J177</f>
        <v>0</v>
      </c>
      <c r="L103" s="117"/>
    </row>
    <row r="104" spans="2:12" s="9" customFormat="1" ht="14.9" customHeight="1" x14ac:dyDescent="0.2">
      <c r="B104" s="117"/>
      <c r="D104" s="118" t="s">
        <v>126</v>
      </c>
      <c r="E104" s="119"/>
      <c r="F104" s="119"/>
      <c r="G104" s="119"/>
      <c r="H104" s="119"/>
      <c r="I104" s="119"/>
      <c r="J104" s="120">
        <f>J178</f>
        <v>0</v>
      </c>
      <c r="L104" s="117"/>
    </row>
    <row r="105" spans="2:12" s="9" customFormat="1" ht="14.9" customHeight="1" x14ac:dyDescent="0.2">
      <c r="B105" s="117"/>
      <c r="D105" s="118" t="s">
        <v>427</v>
      </c>
      <c r="E105" s="119"/>
      <c r="F105" s="119"/>
      <c r="G105" s="119"/>
      <c r="H105" s="119"/>
      <c r="I105" s="119"/>
      <c r="J105" s="120">
        <f>J182</f>
        <v>0</v>
      </c>
      <c r="L105" s="117"/>
    </row>
    <row r="106" spans="2:12" s="9" customFormat="1" ht="14.9" customHeight="1" x14ac:dyDescent="0.2">
      <c r="B106" s="117"/>
      <c r="D106" s="118" t="s">
        <v>128</v>
      </c>
      <c r="E106" s="119"/>
      <c r="F106" s="119"/>
      <c r="G106" s="119"/>
      <c r="H106" s="119"/>
      <c r="I106" s="119"/>
      <c r="J106" s="120">
        <f>J189</f>
        <v>0</v>
      </c>
      <c r="L106" s="117"/>
    </row>
    <row r="107" spans="2:12" s="8" customFormat="1" ht="25" customHeight="1" x14ac:dyDescent="0.2">
      <c r="B107" s="113"/>
      <c r="D107" s="114" t="s">
        <v>129</v>
      </c>
      <c r="E107" s="115"/>
      <c r="F107" s="115"/>
      <c r="G107" s="115"/>
      <c r="H107" s="115"/>
      <c r="I107" s="115"/>
      <c r="J107" s="116">
        <f>J191</f>
        <v>0</v>
      </c>
      <c r="L107" s="113"/>
    </row>
    <row r="108" spans="2:12" s="9" customFormat="1" ht="19.899999999999999" customHeight="1" x14ac:dyDescent="0.2">
      <c r="B108" s="117"/>
      <c r="D108" s="118" t="s">
        <v>130</v>
      </c>
      <c r="E108" s="119"/>
      <c r="F108" s="119"/>
      <c r="G108" s="119"/>
      <c r="H108" s="119"/>
      <c r="I108" s="119"/>
      <c r="J108" s="120">
        <f>J192</f>
        <v>0</v>
      </c>
      <c r="L108" s="117"/>
    </row>
    <row r="109" spans="2:12" s="1" customFormat="1" ht="21.75" customHeight="1" x14ac:dyDescent="0.2">
      <c r="B109" s="32"/>
      <c r="L109" s="32"/>
    </row>
    <row r="110" spans="2:12" s="1" customFormat="1" ht="7" customHeight="1" x14ac:dyDescent="0.2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63" s="1" customFormat="1" ht="7" customHeight="1" x14ac:dyDescent="0.2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63" s="1" customFormat="1" ht="25" customHeight="1" x14ac:dyDescent="0.2">
      <c r="B115" s="32"/>
      <c r="C115" s="20" t="s">
        <v>133</v>
      </c>
      <c r="L115" s="32"/>
    </row>
    <row r="116" spans="2:63" s="1" customFormat="1" ht="7" customHeight="1" x14ac:dyDescent="0.2">
      <c r="B116" s="32"/>
      <c r="L116" s="32"/>
    </row>
    <row r="117" spans="2:63" s="1" customFormat="1" ht="12" customHeight="1" x14ac:dyDescent="0.2">
      <c r="B117" s="32"/>
      <c r="C117" s="26" t="s">
        <v>15</v>
      </c>
      <c r="L117" s="32"/>
    </row>
    <row r="118" spans="2:63" s="1" customFormat="1" ht="16.5" customHeight="1" x14ac:dyDescent="0.2">
      <c r="B118" s="32"/>
      <c r="E118" s="244" t="str">
        <f>E7</f>
        <v>Otava, Strakonice - obnova Staré řeky</v>
      </c>
      <c r="F118" s="245"/>
      <c r="G118" s="245"/>
      <c r="H118" s="245"/>
      <c r="L118" s="32"/>
    </row>
    <row r="119" spans="2:63" s="1" customFormat="1" ht="12" customHeight="1" x14ac:dyDescent="0.2">
      <c r="B119" s="32"/>
      <c r="C119" s="26" t="s">
        <v>110</v>
      </c>
      <c r="L119" s="32"/>
    </row>
    <row r="120" spans="2:63" s="1" customFormat="1" ht="16.5" customHeight="1" x14ac:dyDescent="0.2">
      <c r="B120" s="32"/>
      <c r="E120" s="239" t="str">
        <f>E9</f>
        <v>32-2.1-2023 - SO 02.1 - Odtěžení sedimentu a náplavů</v>
      </c>
      <c r="F120" s="201"/>
      <c r="G120" s="201"/>
      <c r="H120" s="201"/>
      <c r="L120" s="32"/>
    </row>
    <row r="121" spans="2:63" s="1" customFormat="1" ht="7" customHeight="1" x14ac:dyDescent="0.2">
      <c r="B121" s="32"/>
      <c r="L121" s="32"/>
    </row>
    <row r="122" spans="2:63" s="1" customFormat="1" ht="12" customHeight="1" x14ac:dyDescent="0.2">
      <c r="B122" s="32"/>
      <c r="C122" s="26" t="s">
        <v>20</v>
      </c>
      <c r="F122" s="24" t="str">
        <f>F12</f>
        <v xml:space="preserve"> </v>
      </c>
      <c r="I122" s="26" t="s">
        <v>22</v>
      </c>
      <c r="J122" s="52">
        <f>IF(J12="","",J12)</f>
        <v>0</v>
      </c>
      <c r="L122" s="32"/>
    </row>
    <row r="123" spans="2:63" s="1" customFormat="1" ht="7" customHeight="1" x14ac:dyDescent="0.2">
      <c r="B123" s="32"/>
      <c r="L123" s="32"/>
    </row>
    <row r="124" spans="2:63" s="1" customFormat="1" ht="40" customHeight="1" x14ac:dyDescent="0.2">
      <c r="B124" s="32"/>
      <c r="C124" s="26" t="s">
        <v>23</v>
      </c>
      <c r="F124" s="24" t="str">
        <f>E15</f>
        <v>Povodí Vltavy, s.p., Holečkova 3178/8, Praha 5</v>
      </c>
      <c r="I124" s="26" t="s">
        <v>28</v>
      </c>
      <c r="J124" s="29" t="str">
        <f>E21</f>
        <v>Ing Jan Kapsa, Jiráskovo nábř. 11, Č. Budějovice</v>
      </c>
      <c r="L124" s="32"/>
    </row>
    <row r="125" spans="2:63" s="1" customFormat="1" ht="15.15" customHeight="1" x14ac:dyDescent="0.2">
      <c r="B125" s="32"/>
      <c r="C125" s="26" t="s">
        <v>27</v>
      </c>
      <c r="F125" s="24">
        <f>IF(E18="","",E18)</f>
        <v>0</v>
      </c>
      <c r="I125" s="26" t="s">
        <v>31</v>
      </c>
      <c r="J125" s="29" t="str">
        <f>E24</f>
        <v xml:space="preserve"> </v>
      </c>
      <c r="L125" s="32"/>
    </row>
    <row r="126" spans="2:63" s="1" customFormat="1" ht="10.25" customHeight="1" x14ac:dyDescent="0.2">
      <c r="B126" s="32"/>
      <c r="L126" s="32"/>
    </row>
    <row r="127" spans="2:63" s="10" customFormat="1" ht="29.25" customHeight="1" x14ac:dyDescent="0.2">
      <c r="B127" s="121"/>
      <c r="C127" s="122" t="s">
        <v>134</v>
      </c>
      <c r="D127" s="123" t="s">
        <v>62</v>
      </c>
      <c r="E127" s="123" t="s">
        <v>58</v>
      </c>
      <c r="F127" s="123" t="s">
        <v>59</v>
      </c>
      <c r="G127" s="123" t="s">
        <v>135</v>
      </c>
      <c r="H127" s="123" t="s">
        <v>136</v>
      </c>
      <c r="I127" s="123" t="s">
        <v>137</v>
      </c>
      <c r="J127" s="124" t="s">
        <v>113</v>
      </c>
      <c r="K127" s="125" t="s">
        <v>138</v>
      </c>
      <c r="L127" s="121"/>
      <c r="M127" s="59" t="s">
        <v>1</v>
      </c>
      <c r="N127" s="60" t="s">
        <v>41</v>
      </c>
      <c r="O127" s="60" t="s">
        <v>139</v>
      </c>
      <c r="P127" s="60" t="s">
        <v>140</v>
      </c>
      <c r="Q127" s="60" t="s">
        <v>141</v>
      </c>
      <c r="R127" s="60" t="s">
        <v>142</v>
      </c>
      <c r="S127" s="60" t="s">
        <v>143</v>
      </c>
      <c r="T127" s="61" t="s">
        <v>144</v>
      </c>
    </row>
    <row r="128" spans="2:63" s="1" customFormat="1" ht="22.75" customHeight="1" x14ac:dyDescent="0.35">
      <c r="B128" s="32"/>
      <c r="C128" s="64" t="s">
        <v>145</v>
      </c>
      <c r="J128" s="126">
        <f>BK128</f>
        <v>0</v>
      </c>
      <c r="L128" s="32"/>
      <c r="M128" s="62"/>
      <c r="N128" s="53"/>
      <c r="O128" s="53"/>
      <c r="P128" s="127">
        <f>P129+P191</f>
        <v>0</v>
      </c>
      <c r="Q128" s="53"/>
      <c r="R128" s="127">
        <f>R129+R191</f>
        <v>0</v>
      </c>
      <c r="S128" s="53"/>
      <c r="T128" s="128">
        <f>T129+T191</f>
        <v>0</v>
      </c>
      <c r="AT128" s="16" t="s">
        <v>76</v>
      </c>
      <c r="AU128" s="16" t="s">
        <v>115</v>
      </c>
      <c r="BK128" s="129">
        <f>BK129+BK191</f>
        <v>0</v>
      </c>
    </row>
    <row r="129" spans="2:65" s="11" customFormat="1" ht="25.9" customHeight="1" x14ac:dyDescent="0.35">
      <c r="B129" s="130"/>
      <c r="D129" s="131" t="s">
        <v>76</v>
      </c>
      <c r="E129" s="132" t="s">
        <v>146</v>
      </c>
      <c r="F129" s="132" t="s">
        <v>147</v>
      </c>
      <c r="I129" s="133"/>
      <c r="J129" s="134">
        <f>BK129</f>
        <v>0</v>
      </c>
      <c r="L129" s="130"/>
      <c r="M129" s="135"/>
      <c r="P129" s="136">
        <f>P130+P175+P177</f>
        <v>0</v>
      </c>
      <c r="R129" s="136">
        <f>R130+R175+R177</f>
        <v>0</v>
      </c>
      <c r="T129" s="137">
        <f>T130+T175+T177</f>
        <v>0</v>
      </c>
      <c r="AR129" s="131" t="s">
        <v>84</v>
      </c>
      <c r="AT129" s="138" t="s">
        <v>76</v>
      </c>
      <c r="AU129" s="138" t="s">
        <v>77</v>
      </c>
      <c r="AY129" s="131" t="s">
        <v>148</v>
      </c>
      <c r="BK129" s="139">
        <f>BK130+BK175+BK177</f>
        <v>0</v>
      </c>
    </row>
    <row r="130" spans="2:65" s="11" customFormat="1" ht="22.75" customHeight="1" x14ac:dyDescent="0.25">
      <c r="B130" s="130"/>
      <c r="D130" s="131" t="s">
        <v>76</v>
      </c>
      <c r="E130" s="140" t="s">
        <v>84</v>
      </c>
      <c r="F130" s="140" t="s">
        <v>149</v>
      </c>
      <c r="I130" s="133"/>
      <c r="J130" s="141">
        <f>BK130</f>
        <v>0</v>
      </c>
      <c r="L130" s="130"/>
      <c r="M130" s="135"/>
      <c r="P130" s="136">
        <f>P131+SUM(P132:P143)+P149+P166</f>
        <v>0</v>
      </c>
      <c r="R130" s="136">
        <f>R131+SUM(R132:R143)+R149+R166</f>
        <v>0</v>
      </c>
      <c r="T130" s="137">
        <f>T131+SUM(T132:T143)+T149+T166</f>
        <v>0</v>
      </c>
      <c r="AR130" s="131" t="s">
        <v>84</v>
      </c>
      <c r="AT130" s="138" t="s">
        <v>76</v>
      </c>
      <c r="AU130" s="138" t="s">
        <v>84</v>
      </c>
      <c r="AY130" s="131" t="s">
        <v>148</v>
      </c>
      <c r="BK130" s="139">
        <f>BK131+SUM(BK132:BK143)+BK149+BK166</f>
        <v>0</v>
      </c>
    </row>
    <row r="131" spans="2:65" s="1" customFormat="1" ht="33" customHeight="1" x14ac:dyDescent="0.2">
      <c r="B131" s="32"/>
      <c r="C131" s="142" t="s">
        <v>84</v>
      </c>
      <c r="D131" s="142" t="s">
        <v>152</v>
      </c>
      <c r="E131" s="143" t="s">
        <v>428</v>
      </c>
      <c r="F131" s="144" t="s">
        <v>429</v>
      </c>
      <c r="G131" s="145" t="s">
        <v>220</v>
      </c>
      <c r="H131" s="146">
        <v>1031</v>
      </c>
      <c r="I131" s="147"/>
      <c r="J131" s="148">
        <f>ROUND(I131*H131,2)</f>
        <v>0</v>
      </c>
      <c r="K131" s="149"/>
      <c r="L131" s="32"/>
      <c r="M131" s="150" t="s">
        <v>1</v>
      </c>
      <c r="N131" s="151" t="s">
        <v>42</v>
      </c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AR131" s="154" t="s">
        <v>156</v>
      </c>
      <c r="AT131" s="154" t="s">
        <v>152</v>
      </c>
      <c r="AU131" s="154" t="s">
        <v>86</v>
      </c>
      <c r="AY131" s="16" t="s">
        <v>148</v>
      </c>
      <c r="BE131" s="92">
        <f>IF(N131="základní",J131,0)</f>
        <v>0</v>
      </c>
      <c r="BF131" s="92">
        <f>IF(N131="snížená",J131,0)</f>
        <v>0</v>
      </c>
      <c r="BG131" s="92">
        <f>IF(N131="zákl. přenesená",J131,0)</f>
        <v>0</v>
      </c>
      <c r="BH131" s="92">
        <f>IF(N131="sníž. přenesená",J131,0)</f>
        <v>0</v>
      </c>
      <c r="BI131" s="92">
        <f>IF(N131="nulová",J131,0)</f>
        <v>0</v>
      </c>
      <c r="BJ131" s="16" t="s">
        <v>84</v>
      </c>
      <c r="BK131" s="92">
        <f>ROUND(I131*H131,2)</f>
        <v>0</v>
      </c>
      <c r="BL131" s="16" t="s">
        <v>156</v>
      </c>
      <c r="BM131" s="154" t="s">
        <v>86</v>
      </c>
    </row>
    <row r="132" spans="2:65" s="14" customFormat="1" x14ac:dyDescent="0.2">
      <c r="B132" s="170"/>
      <c r="D132" s="156" t="s">
        <v>163</v>
      </c>
      <c r="E132" s="171" t="s">
        <v>1</v>
      </c>
      <c r="F132" s="172" t="s">
        <v>430</v>
      </c>
      <c r="H132" s="171" t="s">
        <v>1</v>
      </c>
      <c r="I132" s="173"/>
      <c r="L132" s="170"/>
      <c r="M132" s="174"/>
      <c r="T132" s="175"/>
      <c r="AT132" s="171" t="s">
        <v>163</v>
      </c>
      <c r="AU132" s="171" t="s">
        <v>86</v>
      </c>
      <c r="AV132" s="14" t="s">
        <v>84</v>
      </c>
      <c r="AW132" s="14" t="s">
        <v>30</v>
      </c>
      <c r="AX132" s="14" t="s">
        <v>77</v>
      </c>
      <c r="AY132" s="171" t="s">
        <v>148</v>
      </c>
    </row>
    <row r="133" spans="2:65" s="12" customFormat="1" x14ac:dyDescent="0.2">
      <c r="B133" s="155"/>
      <c r="D133" s="156" t="s">
        <v>163</v>
      </c>
      <c r="E133" s="157" t="s">
        <v>1</v>
      </c>
      <c r="F133" s="158" t="s">
        <v>431</v>
      </c>
      <c r="H133" s="159">
        <v>1031</v>
      </c>
      <c r="I133" s="160"/>
      <c r="L133" s="155"/>
      <c r="M133" s="161"/>
      <c r="T133" s="162"/>
      <c r="AT133" s="157" t="s">
        <v>163</v>
      </c>
      <c r="AU133" s="157" t="s">
        <v>86</v>
      </c>
      <c r="AV133" s="12" t="s">
        <v>86</v>
      </c>
      <c r="AW133" s="12" t="s">
        <v>30</v>
      </c>
      <c r="AX133" s="12" t="s">
        <v>77</v>
      </c>
      <c r="AY133" s="157" t="s">
        <v>148</v>
      </c>
    </row>
    <row r="134" spans="2:65" s="13" customFormat="1" x14ac:dyDescent="0.2">
      <c r="B134" s="163"/>
      <c r="D134" s="156" t="s">
        <v>163</v>
      </c>
      <c r="E134" s="164" t="s">
        <v>1</v>
      </c>
      <c r="F134" s="165" t="s">
        <v>166</v>
      </c>
      <c r="H134" s="166">
        <v>1031</v>
      </c>
      <c r="I134" s="167"/>
      <c r="L134" s="163"/>
      <c r="M134" s="168"/>
      <c r="T134" s="169"/>
      <c r="AT134" s="164" t="s">
        <v>163</v>
      </c>
      <c r="AU134" s="164" t="s">
        <v>86</v>
      </c>
      <c r="AV134" s="13" t="s">
        <v>156</v>
      </c>
      <c r="AW134" s="13" t="s">
        <v>30</v>
      </c>
      <c r="AX134" s="13" t="s">
        <v>84</v>
      </c>
      <c r="AY134" s="164" t="s">
        <v>148</v>
      </c>
    </row>
    <row r="135" spans="2:65" s="1" customFormat="1" ht="33" customHeight="1" x14ac:dyDescent="0.2">
      <c r="B135" s="32"/>
      <c r="C135" s="142" t="s">
        <v>86</v>
      </c>
      <c r="D135" s="142" t="s">
        <v>152</v>
      </c>
      <c r="E135" s="143" t="s">
        <v>432</v>
      </c>
      <c r="F135" s="144" t="s">
        <v>433</v>
      </c>
      <c r="G135" s="145" t="s">
        <v>220</v>
      </c>
      <c r="H135" s="146">
        <v>9015.6</v>
      </c>
      <c r="I135" s="147"/>
      <c r="J135" s="148">
        <f>ROUND(I135*H135,2)</f>
        <v>0</v>
      </c>
      <c r="K135" s="149"/>
      <c r="L135" s="32"/>
      <c r="M135" s="150" t="s">
        <v>1</v>
      </c>
      <c r="N135" s="151" t="s">
        <v>42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AR135" s="154" t="s">
        <v>156</v>
      </c>
      <c r="AT135" s="154" t="s">
        <v>152</v>
      </c>
      <c r="AU135" s="154" t="s">
        <v>86</v>
      </c>
      <c r="AY135" s="16" t="s">
        <v>148</v>
      </c>
      <c r="BE135" s="92">
        <f>IF(N135="základní",J135,0)</f>
        <v>0</v>
      </c>
      <c r="BF135" s="92">
        <f>IF(N135="snížená",J135,0)</f>
        <v>0</v>
      </c>
      <c r="BG135" s="92">
        <f>IF(N135="zákl. přenesená",J135,0)</f>
        <v>0</v>
      </c>
      <c r="BH135" s="92">
        <f>IF(N135="sníž. přenesená",J135,0)</f>
        <v>0</v>
      </c>
      <c r="BI135" s="92">
        <f>IF(N135="nulová",J135,0)</f>
        <v>0</v>
      </c>
      <c r="BJ135" s="16" t="s">
        <v>84</v>
      </c>
      <c r="BK135" s="92">
        <f>ROUND(I135*H135,2)</f>
        <v>0</v>
      </c>
      <c r="BL135" s="16" t="s">
        <v>156</v>
      </c>
      <c r="BM135" s="154" t="s">
        <v>434</v>
      </c>
    </row>
    <row r="136" spans="2:65" s="14" customFormat="1" x14ac:dyDescent="0.2">
      <c r="B136" s="170"/>
      <c r="D136" s="156" t="s">
        <v>163</v>
      </c>
      <c r="E136" s="171" t="s">
        <v>1</v>
      </c>
      <c r="F136" s="172" t="s">
        <v>430</v>
      </c>
      <c r="H136" s="171" t="s">
        <v>1</v>
      </c>
      <c r="I136" s="173"/>
      <c r="L136" s="170"/>
      <c r="M136" s="174"/>
      <c r="T136" s="175"/>
      <c r="AT136" s="171" t="s">
        <v>163</v>
      </c>
      <c r="AU136" s="171" t="s">
        <v>86</v>
      </c>
      <c r="AV136" s="14" t="s">
        <v>84</v>
      </c>
      <c r="AW136" s="14" t="s">
        <v>30</v>
      </c>
      <c r="AX136" s="14" t="s">
        <v>77</v>
      </c>
      <c r="AY136" s="171" t="s">
        <v>148</v>
      </c>
    </row>
    <row r="137" spans="2:65" s="12" customFormat="1" x14ac:dyDescent="0.2">
      <c r="B137" s="155"/>
      <c r="D137" s="156" t="s">
        <v>163</v>
      </c>
      <c r="E137" s="157" t="s">
        <v>1</v>
      </c>
      <c r="F137" s="158" t="s">
        <v>435</v>
      </c>
      <c r="H137" s="159">
        <v>2033.52</v>
      </c>
      <c r="I137" s="160"/>
      <c r="L137" s="155"/>
      <c r="M137" s="161"/>
      <c r="T137" s="162"/>
      <c r="AT137" s="157" t="s">
        <v>163</v>
      </c>
      <c r="AU137" s="157" t="s">
        <v>86</v>
      </c>
      <c r="AV137" s="12" t="s">
        <v>86</v>
      </c>
      <c r="AW137" s="12" t="s">
        <v>30</v>
      </c>
      <c r="AX137" s="12" t="s">
        <v>77</v>
      </c>
      <c r="AY137" s="157" t="s">
        <v>148</v>
      </c>
    </row>
    <row r="138" spans="2:65" s="12" customFormat="1" x14ac:dyDescent="0.2">
      <c r="B138" s="155"/>
      <c r="D138" s="156" t="s">
        <v>163</v>
      </c>
      <c r="E138" s="157" t="s">
        <v>1</v>
      </c>
      <c r="F138" s="158" t="s">
        <v>436</v>
      </c>
      <c r="H138" s="159">
        <v>4744.88</v>
      </c>
      <c r="I138" s="160"/>
      <c r="L138" s="155"/>
      <c r="M138" s="161"/>
      <c r="T138" s="162"/>
      <c r="AT138" s="157" t="s">
        <v>163</v>
      </c>
      <c r="AU138" s="157" t="s">
        <v>86</v>
      </c>
      <c r="AV138" s="12" t="s">
        <v>86</v>
      </c>
      <c r="AW138" s="12" t="s">
        <v>30</v>
      </c>
      <c r="AX138" s="12" t="s">
        <v>77</v>
      </c>
      <c r="AY138" s="157" t="s">
        <v>148</v>
      </c>
    </row>
    <row r="139" spans="2:65" s="14" customFormat="1" x14ac:dyDescent="0.2">
      <c r="B139" s="170"/>
      <c r="D139" s="156" t="s">
        <v>163</v>
      </c>
      <c r="E139" s="171" t="s">
        <v>1</v>
      </c>
      <c r="F139" s="172" t="s">
        <v>437</v>
      </c>
      <c r="H139" s="171" t="s">
        <v>1</v>
      </c>
      <c r="I139" s="173"/>
      <c r="L139" s="170"/>
      <c r="M139" s="174"/>
      <c r="T139" s="175"/>
      <c r="AT139" s="171" t="s">
        <v>163</v>
      </c>
      <c r="AU139" s="171" t="s">
        <v>86</v>
      </c>
      <c r="AV139" s="14" t="s">
        <v>84</v>
      </c>
      <c r="AW139" s="14" t="s">
        <v>30</v>
      </c>
      <c r="AX139" s="14" t="s">
        <v>77</v>
      </c>
      <c r="AY139" s="171" t="s">
        <v>148</v>
      </c>
    </row>
    <row r="140" spans="2:65" s="12" customFormat="1" x14ac:dyDescent="0.2">
      <c r="B140" s="155"/>
      <c r="D140" s="156" t="s">
        <v>163</v>
      </c>
      <c r="E140" s="157" t="s">
        <v>1</v>
      </c>
      <c r="F140" s="158" t="s">
        <v>438</v>
      </c>
      <c r="H140" s="159">
        <v>3268.2</v>
      </c>
      <c r="I140" s="160"/>
      <c r="L140" s="155"/>
      <c r="M140" s="161"/>
      <c r="T140" s="162"/>
      <c r="AT140" s="157" t="s">
        <v>163</v>
      </c>
      <c r="AU140" s="157" t="s">
        <v>86</v>
      </c>
      <c r="AV140" s="12" t="s">
        <v>86</v>
      </c>
      <c r="AW140" s="12" t="s">
        <v>30</v>
      </c>
      <c r="AX140" s="12" t="s">
        <v>77</v>
      </c>
      <c r="AY140" s="157" t="s">
        <v>148</v>
      </c>
    </row>
    <row r="141" spans="2:65" s="12" customFormat="1" x14ac:dyDescent="0.2">
      <c r="B141" s="155"/>
      <c r="D141" s="156" t="s">
        <v>163</v>
      </c>
      <c r="E141" s="157" t="s">
        <v>1</v>
      </c>
      <c r="F141" s="158" t="s">
        <v>439</v>
      </c>
      <c r="H141" s="159">
        <v>-1031</v>
      </c>
      <c r="I141" s="160"/>
      <c r="L141" s="155"/>
      <c r="M141" s="161"/>
      <c r="T141" s="162"/>
      <c r="AT141" s="157" t="s">
        <v>163</v>
      </c>
      <c r="AU141" s="157" t="s">
        <v>86</v>
      </c>
      <c r="AV141" s="12" t="s">
        <v>86</v>
      </c>
      <c r="AW141" s="12" t="s">
        <v>30</v>
      </c>
      <c r="AX141" s="12" t="s">
        <v>77</v>
      </c>
      <c r="AY141" s="157" t="s">
        <v>148</v>
      </c>
    </row>
    <row r="142" spans="2:65" s="13" customFormat="1" x14ac:dyDescent="0.2">
      <c r="B142" s="163"/>
      <c r="D142" s="156" t="s">
        <v>163</v>
      </c>
      <c r="E142" s="164" t="s">
        <v>1</v>
      </c>
      <c r="F142" s="165" t="s">
        <v>166</v>
      </c>
      <c r="H142" s="166">
        <v>9015.6</v>
      </c>
      <c r="I142" s="167"/>
      <c r="L142" s="163"/>
      <c r="M142" s="168"/>
      <c r="T142" s="169"/>
      <c r="AT142" s="164" t="s">
        <v>163</v>
      </c>
      <c r="AU142" s="164" t="s">
        <v>86</v>
      </c>
      <c r="AV142" s="13" t="s">
        <v>156</v>
      </c>
      <c r="AW142" s="13" t="s">
        <v>30</v>
      </c>
      <c r="AX142" s="13" t="s">
        <v>84</v>
      </c>
      <c r="AY142" s="164" t="s">
        <v>148</v>
      </c>
    </row>
    <row r="143" spans="2:65" s="11" customFormat="1" ht="20.9" customHeight="1" x14ac:dyDescent="0.25">
      <c r="B143" s="130"/>
      <c r="D143" s="131" t="s">
        <v>76</v>
      </c>
      <c r="E143" s="140" t="s">
        <v>150</v>
      </c>
      <c r="F143" s="140" t="s">
        <v>440</v>
      </c>
      <c r="I143" s="133"/>
      <c r="J143" s="141">
        <f>BK143</f>
        <v>0</v>
      </c>
      <c r="L143" s="130"/>
      <c r="M143" s="135"/>
      <c r="P143" s="136">
        <f>SUM(P144:P148)</f>
        <v>0</v>
      </c>
      <c r="R143" s="136">
        <f>SUM(R144:R148)</f>
        <v>0</v>
      </c>
      <c r="T143" s="137">
        <f>SUM(T144:T148)</f>
        <v>0</v>
      </c>
      <c r="AR143" s="131" t="s">
        <v>84</v>
      </c>
      <c r="AT143" s="138" t="s">
        <v>76</v>
      </c>
      <c r="AU143" s="138" t="s">
        <v>86</v>
      </c>
      <c r="AY143" s="131" t="s">
        <v>148</v>
      </c>
      <c r="BK143" s="139">
        <f>SUM(BK144:BK148)</f>
        <v>0</v>
      </c>
    </row>
    <row r="144" spans="2:65" s="1" customFormat="1" ht="21.75" customHeight="1" x14ac:dyDescent="0.2">
      <c r="B144" s="32"/>
      <c r="C144" s="142" t="s">
        <v>157</v>
      </c>
      <c r="D144" s="142" t="s">
        <v>152</v>
      </c>
      <c r="E144" s="143" t="s">
        <v>441</v>
      </c>
      <c r="F144" s="144" t="s">
        <v>442</v>
      </c>
      <c r="G144" s="145" t="s">
        <v>209</v>
      </c>
      <c r="H144" s="146">
        <v>1</v>
      </c>
      <c r="I144" s="147"/>
      <c r="J144" s="148">
        <f>ROUND(I144*H144,2)</f>
        <v>0</v>
      </c>
      <c r="K144" s="149"/>
      <c r="L144" s="32"/>
      <c r="M144" s="150" t="s">
        <v>1</v>
      </c>
      <c r="N144" s="151" t="s">
        <v>42</v>
      </c>
      <c r="P144" s="152">
        <f>O144*H144</f>
        <v>0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AR144" s="154" t="s">
        <v>156</v>
      </c>
      <c r="AT144" s="154" t="s">
        <v>152</v>
      </c>
      <c r="AU144" s="154" t="s">
        <v>157</v>
      </c>
      <c r="AY144" s="16" t="s">
        <v>148</v>
      </c>
      <c r="BE144" s="92">
        <f>IF(N144="základní",J144,0)</f>
        <v>0</v>
      </c>
      <c r="BF144" s="92">
        <f>IF(N144="snížená",J144,0)</f>
        <v>0</v>
      </c>
      <c r="BG144" s="92">
        <f>IF(N144="zákl. přenesená",J144,0)</f>
        <v>0</v>
      </c>
      <c r="BH144" s="92">
        <f>IF(N144="sníž. přenesená",J144,0)</f>
        <v>0</v>
      </c>
      <c r="BI144" s="92">
        <f>IF(N144="nulová",J144,0)</f>
        <v>0</v>
      </c>
      <c r="BJ144" s="16" t="s">
        <v>84</v>
      </c>
      <c r="BK144" s="92">
        <f>ROUND(I144*H144,2)</f>
        <v>0</v>
      </c>
      <c r="BL144" s="16" t="s">
        <v>156</v>
      </c>
      <c r="BM144" s="154" t="s">
        <v>443</v>
      </c>
    </row>
    <row r="145" spans="2:65" s="14" customFormat="1" x14ac:dyDescent="0.2">
      <c r="B145" s="170"/>
      <c r="D145" s="156" t="s">
        <v>163</v>
      </c>
      <c r="E145" s="171" t="s">
        <v>1</v>
      </c>
      <c r="F145" s="172" t="s">
        <v>444</v>
      </c>
      <c r="H145" s="171" t="s">
        <v>1</v>
      </c>
      <c r="I145" s="173"/>
      <c r="L145" s="170"/>
      <c r="M145" s="174"/>
      <c r="T145" s="175"/>
      <c r="AT145" s="171" t="s">
        <v>163</v>
      </c>
      <c r="AU145" s="171" t="s">
        <v>157</v>
      </c>
      <c r="AV145" s="14" t="s">
        <v>84</v>
      </c>
      <c r="AW145" s="14" t="s">
        <v>30</v>
      </c>
      <c r="AX145" s="14" t="s">
        <v>77</v>
      </c>
      <c r="AY145" s="171" t="s">
        <v>148</v>
      </c>
    </row>
    <row r="146" spans="2:65" s="14" customFormat="1" x14ac:dyDescent="0.2">
      <c r="B146" s="170"/>
      <c r="D146" s="156" t="s">
        <v>163</v>
      </c>
      <c r="E146" s="171" t="s">
        <v>1</v>
      </c>
      <c r="F146" s="172" t="s">
        <v>445</v>
      </c>
      <c r="H146" s="171" t="s">
        <v>1</v>
      </c>
      <c r="I146" s="173"/>
      <c r="L146" s="170"/>
      <c r="M146" s="174"/>
      <c r="T146" s="175"/>
      <c r="AT146" s="171" t="s">
        <v>163</v>
      </c>
      <c r="AU146" s="171" t="s">
        <v>157</v>
      </c>
      <c r="AV146" s="14" t="s">
        <v>84</v>
      </c>
      <c r="AW146" s="14" t="s">
        <v>30</v>
      </c>
      <c r="AX146" s="14" t="s">
        <v>77</v>
      </c>
      <c r="AY146" s="171" t="s">
        <v>148</v>
      </c>
    </row>
    <row r="147" spans="2:65" s="12" customFormat="1" x14ac:dyDescent="0.2">
      <c r="B147" s="155"/>
      <c r="D147" s="156" t="s">
        <v>163</v>
      </c>
      <c r="E147" s="157" t="s">
        <v>1</v>
      </c>
      <c r="F147" s="158" t="s">
        <v>84</v>
      </c>
      <c r="H147" s="159">
        <v>1</v>
      </c>
      <c r="I147" s="160"/>
      <c r="L147" s="155"/>
      <c r="M147" s="161"/>
      <c r="T147" s="162"/>
      <c r="AT147" s="157" t="s">
        <v>163</v>
      </c>
      <c r="AU147" s="157" t="s">
        <v>157</v>
      </c>
      <c r="AV147" s="12" t="s">
        <v>86</v>
      </c>
      <c r="AW147" s="12" t="s">
        <v>30</v>
      </c>
      <c r="AX147" s="12" t="s">
        <v>77</v>
      </c>
      <c r="AY147" s="157" t="s">
        <v>148</v>
      </c>
    </row>
    <row r="148" spans="2:65" s="13" customFormat="1" x14ac:dyDescent="0.2">
      <c r="B148" s="163"/>
      <c r="D148" s="156" t="s">
        <v>163</v>
      </c>
      <c r="E148" s="164" t="s">
        <v>1</v>
      </c>
      <c r="F148" s="165" t="s">
        <v>166</v>
      </c>
      <c r="H148" s="166">
        <v>1</v>
      </c>
      <c r="I148" s="167"/>
      <c r="L148" s="163"/>
      <c r="M148" s="168"/>
      <c r="T148" s="169"/>
      <c r="AT148" s="164" t="s">
        <v>163</v>
      </c>
      <c r="AU148" s="164" t="s">
        <v>157</v>
      </c>
      <c r="AV148" s="13" t="s">
        <v>156</v>
      </c>
      <c r="AW148" s="13" t="s">
        <v>30</v>
      </c>
      <c r="AX148" s="13" t="s">
        <v>84</v>
      </c>
      <c r="AY148" s="164" t="s">
        <v>148</v>
      </c>
    </row>
    <row r="149" spans="2:65" s="11" customFormat="1" ht="20.9" customHeight="1" x14ac:dyDescent="0.25">
      <c r="B149" s="130"/>
      <c r="D149" s="131" t="s">
        <v>76</v>
      </c>
      <c r="E149" s="140" t="s">
        <v>223</v>
      </c>
      <c r="F149" s="140" t="s">
        <v>446</v>
      </c>
      <c r="I149" s="133"/>
      <c r="J149" s="141">
        <f>BK149</f>
        <v>0</v>
      </c>
      <c r="L149" s="130"/>
      <c r="M149" s="135"/>
      <c r="P149" s="136">
        <f>SUM(P150:P165)</f>
        <v>0</v>
      </c>
      <c r="R149" s="136">
        <f>SUM(R150:R165)</f>
        <v>0</v>
      </c>
      <c r="T149" s="137">
        <f>SUM(T150:T165)</f>
        <v>0</v>
      </c>
      <c r="AR149" s="131" t="s">
        <v>84</v>
      </c>
      <c r="AT149" s="138" t="s">
        <v>76</v>
      </c>
      <c r="AU149" s="138" t="s">
        <v>86</v>
      </c>
      <c r="AY149" s="131" t="s">
        <v>148</v>
      </c>
      <c r="BK149" s="139">
        <f>SUM(BK150:BK165)</f>
        <v>0</v>
      </c>
    </row>
    <row r="150" spans="2:65" s="1" customFormat="1" ht="37.75" customHeight="1" x14ac:dyDescent="0.2">
      <c r="B150" s="32"/>
      <c r="C150" s="142" t="s">
        <v>156</v>
      </c>
      <c r="D150" s="142" t="s">
        <v>152</v>
      </c>
      <c r="E150" s="143" t="s">
        <v>447</v>
      </c>
      <c r="F150" s="144" t="s">
        <v>448</v>
      </c>
      <c r="G150" s="145" t="s">
        <v>220</v>
      </c>
      <c r="H150" s="146">
        <v>9534.8799999999992</v>
      </c>
      <c r="I150" s="147"/>
      <c r="J150" s="148">
        <f>ROUND(I150*H150,2)</f>
        <v>0</v>
      </c>
      <c r="K150" s="149"/>
      <c r="L150" s="32"/>
      <c r="M150" s="150" t="s">
        <v>1</v>
      </c>
      <c r="N150" s="151" t="s">
        <v>42</v>
      </c>
      <c r="P150" s="152">
        <f>O150*H150</f>
        <v>0</v>
      </c>
      <c r="Q150" s="152">
        <v>0</v>
      </c>
      <c r="R150" s="152">
        <f>Q150*H150</f>
        <v>0</v>
      </c>
      <c r="S150" s="152">
        <v>0</v>
      </c>
      <c r="T150" s="153">
        <f>S150*H150</f>
        <v>0</v>
      </c>
      <c r="AR150" s="154" t="s">
        <v>156</v>
      </c>
      <c r="AT150" s="154" t="s">
        <v>152</v>
      </c>
      <c r="AU150" s="154" t="s">
        <v>157</v>
      </c>
      <c r="AY150" s="16" t="s">
        <v>148</v>
      </c>
      <c r="BE150" s="92">
        <f>IF(N150="základní",J150,0)</f>
        <v>0</v>
      </c>
      <c r="BF150" s="92">
        <f>IF(N150="snížená",J150,0)</f>
        <v>0</v>
      </c>
      <c r="BG150" s="92">
        <f>IF(N150="zákl. přenesená",J150,0)</f>
        <v>0</v>
      </c>
      <c r="BH150" s="92">
        <f>IF(N150="sníž. přenesená",J150,0)</f>
        <v>0</v>
      </c>
      <c r="BI150" s="92">
        <f>IF(N150="nulová",J150,0)</f>
        <v>0</v>
      </c>
      <c r="BJ150" s="16" t="s">
        <v>84</v>
      </c>
      <c r="BK150" s="92">
        <f>ROUND(I150*H150,2)</f>
        <v>0</v>
      </c>
      <c r="BL150" s="16" t="s">
        <v>156</v>
      </c>
      <c r="BM150" s="154" t="s">
        <v>449</v>
      </c>
    </row>
    <row r="151" spans="2:65" s="14" customFormat="1" x14ac:dyDescent="0.2">
      <c r="B151" s="170"/>
      <c r="D151" s="156" t="s">
        <v>163</v>
      </c>
      <c r="E151" s="171" t="s">
        <v>1</v>
      </c>
      <c r="F151" s="172" t="s">
        <v>430</v>
      </c>
      <c r="H151" s="171" t="s">
        <v>1</v>
      </c>
      <c r="I151" s="173"/>
      <c r="L151" s="170"/>
      <c r="M151" s="174"/>
      <c r="T151" s="175"/>
      <c r="AT151" s="171" t="s">
        <v>163</v>
      </c>
      <c r="AU151" s="171" t="s">
        <v>157</v>
      </c>
      <c r="AV151" s="14" t="s">
        <v>84</v>
      </c>
      <c r="AW151" s="14" t="s">
        <v>30</v>
      </c>
      <c r="AX151" s="14" t="s">
        <v>77</v>
      </c>
      <c r="AY151" s="171" t="s">
        <v>148</v>
      </c>
    </row>
    <row r="152" spans="2:65" s="14" customFormat="1" x14ac:dyDescent="0.2">
      <c r="B152" s="170"/>
      <c r="D152" s="156" t="s">
        <v>163</v>
      </c>
      <c r="E152" s="171" t="s">
        <v>1</v>
      </c>
      <c r="F152" s="172" t="s">
        <v>450</v>
      </c>
      <c r="H152" s="171" t="s">
        <v>1</v>
      </c>
      <c r="I152" s="173"/>
      <c r="L152" s="170"/>
      <c r="M152" s="174"/>
      <c r="T152" s="175"/>
      <c r="AT152" s="171" t="s">
        <v>163</v>
      </c>
      <c r="AU152" s="171" t="s">
        <v>157</v>
      </c>
      <c r="AV152" s="14" t="s">
        <v>84</v>
      </c>
      <c r="AW152" s="14" t="s">
        <v>30</v>
      </c>
      <c r="AX152" s="14" t="s">
        <v>77</v>
      </c>
      <c r="AY152" s="171" t="s">
        <v>148</v>
      </c>
    </row>
    <row r="153" spans="2:65" s="12" customFormat="1" x14ac:dyDescent="0.2">
      <c r="B153" s="155"/>
      <c r="D153" s="156" t="s">
        <v>163</v>
      </c>
      <c r="E153" s="157" t="s">
        <v>1</v>
      </c>
      <c r="F153" s="158" t="s">
        <v>451</v>
      </c>
      <c r="H153" s="159">
        <v>5931.1</v>
      </c>
      <c r="I153" s="160"/>
      <c r="L153" s="155"/>
      <c r="M153" s="161"/>
      <c r="T153" s="162"/>
      <c r="AT153" s="157" t="s">
        <v>163</v>
      </c>
      <c r="AU153" s="157" t="s">
        <v>157</v>
      </c>
      <c r="AV153" s="12" t="s">
        <v>86</v>
      </c>
      <c r="AW153" s="12" t="s">
        <v>30</v>
      </c>
      <c r="AX153" s="12" t="s">
        <v>77</v>
      </c>
      <c r="AY153" s="157" t="s">
        <v>148</v>
      </c>
    </row>
    <row r="154" spans="2:65" s="12" customFormat="1" x14ac:dyDescent="0.2">
      <c r="B154" s="155"/>
      <c r="D154" s="156" t="s">
        <v>163</v>
      </c>
      <c r="E154" s="157" t="s">
        <v>1</v>
      </c>
      <c r="F154" s="158" t="s">
        <v>452</v>
      </c>
      <c r="H154" s="159">
        <v>2572.7800000000002</v>
      </c>
      <c r="I154" s="160"/>
      <c r="L154" s="155"/>
      <c r="M154" s="161"/>
      <c r="T154" s="162"/>
      <c r="AT154" s="157" t="s">
        <v>163</v>
      </c>
      <c r="AU154" s="157" t="s">
        <v>157</v>
      </c>
      <c r="AV154" s="12" t="s">
        <v>86</v>
      </c>
      <c r="AW154" s="12" t="s">
        <v>30</v>
      </c>
      <c r="AX154" s="12" t="s">
        <v>77</v>
      </c>
      <c r="AY154" s="157" t="s">
        <v>148</v>
      </c>
    </row>
    <row r="155" spans="2:65" s="12" customFormat="1" x14ac:dyDescent="0.2">
      <c r="B155" s="155"/>
      <c r="D155" s="156" t="s">
        <v>163</v>
      </c>
      <c r="E155" s="157" t="s">
        <v>1</v>
      </c>
      <c r="F155" s="158" t="s">
        <v>453</v>
      </c>
      <c r="H155" s="159">
        <v>1031</v>
      </c>
      <c r="I155" s="160"/>
      <c r="L155" s="155"/>
      <c r="M155" s="161"/>
      <c r="T155" s="162"/>
      <c r="AT155" s="157" t="s">
        <v>163</v>
      </c>
      <c r="AU155" s="157" t="s">
        <v>157</v>
      </c>
      <c r="AV155" s="12" t="s">
        <v>86</v>
      </c>
      <c r="AW155" s="12" t="s">
        <v>30</v>
      </c>
      <c r="AX155" s="12" t="s">
        <v>77</v>
      </c>
      <c r="AY155" s="157" t="s">
        <v>148</v>
      </c>
    </row>
    <row r="156" spans="2:65" s="13" customFormat="1" x14ac:dyDescent="0.2">
      <c r="B156" s="163"/>
      <c r="D156" s="156" t="s">
        <v>163</v>
      </c>
      <c r="E156" s="164" t="s">
        <v>1</v>
      </c>
      <c r="F156" s="165" t="s">
        <v>166</v>
      </c>
      <c r="H156" s="166">
        <v>9534.8799999999992</v>
      </c>
      <c r="I156" s="167"/>
      <c r="L156" s="163"/>
      <c r="M156" s="168"/>
      <c r="T156" s="169"/>
      <c r="AT156" s="164" t="s">
        <v>163</v>
      </c>
      <c r="AU156" s="164" t="s">
        <v>157</v>
      </c>
      <c r="AV156" s="13" t="s">
        <v>156</v>
      </c>
      <c r="AW156" s="13" t="s">
        <v>30</v>
      </c>
      <c r="AX156" s="13" t="s">
        <v>84</v>
      </c>
      <c r="AY156" s="164" t="s">
        <v>148</v>
      </c>
    </row>
    <row r="157" spans="2:65" s="1" customFormat="1" ht="24.15" customHeight="1" x14ac:dyDescent="0.2">
      <c r="B157" s="32"/>
      <c r="C157" s="142" t="s">
        <v>176</v>
      </c>
      <c r="D157" s="142" t="s">
        <v>152</v>
      </c>
      <c r="E157" s="143" t="s">
        <v>454</v>
      </c>
      <c r="F157" s="144" t="s">
        <v>455</v>
      </c>
      <c r="G157" s="145" t="s">
        <v>220</v>
      </c>
      <c r="H157" s="146">
        <v>9534.8799999999992</v>
      </c>
      <c r="I157" s="147"/>
      <c r="J157" s="148">
        <f>ROUND(I157*H157,2)</f>
        <v>0</v>
      </c>
      <c r="K157" s="149"/>
      <c r="L157" s="32"/>
      <c r="M157" s="150" t="s">
        <v>1</v>
      </c>
      <c r="N157" s="151" t="s">
        <v>42</v>
      </c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AR157" s="154" t="s">
        <v>156</v>
      </c>
      <c r="AT157" s="154" t="s">
        <v>152</v>
      </c>
      <c r="AU157" s="154" t="s">
        <v>157</v>
      </c>
      <c r="AY157" s="16" t="s">
        <v>148</v>
      </c>
      <c r="BE157" s="92">
        <f>IF(N157="základní",J157,0)</f>
        <v>0</v>
      </c>
      <c r="BF157" s="92">
        <f>IF(N157="snížená",J157,0)</f>
        <v>0</v>
      </c>
      <c r="BG157" s="92">
        <f>IF(N157="zákl. přenesená",J157,0)</f>
        <v>0</v>
      </c>
      <c r="BH157" s="92">
        <f>IF(N157="sníž. přenesená",J157,0)</f>
        <v>0</v>
      </c>
      <c r="BI157" s="92">
        <f>IF(N157="nulová",J157,0)</f>
        <v>0</v>
      </c>
      <c r="BJ157" s="16" t="s">
        <v>84</v>
      </c>
      <c r="BK157" s="92">
        <f>ROUND(I157*H157,2)</f>
        <v>0</v>
      </c>
      <c r="BL157" s="16" t="s">
        <v>156</v>
      </c>
      <c r="BM157" s="154" t="s">
        <v>456</v>
      </c>
    </row>
    <row r="158" spans="2:65" s="14" customFormat="1" x14ac:dyDescent="0.2">
      <c r="B158" s="170"/>
      <c r="D158" s="156" t="s">
        <v>163</v>
      </c>
      <c r="E158" s="171" t="s">
        <v>1</v>
      </c>
      <c r="F158" s="172" t="s">
        <v>430</v>
      </c>
      <c r="H158" s="171" t="s">
        <v>1</v>
      </c>
      <c r="I158" s="173"/>
      <c r="L158" s="170"/>
      <c r="M158" s="174"/>
      <c r="T158" s="175"/>
      <c r="AT158" s="171" t="s">
        <v>163</v>
      </c>
      <c r="AU158" s="171" t="s">
        <v>157</v>
      </c>
      <c r="AV158" s="14" t="s">
        <v>84</v>
      </c>
      <c r="AW158" s="14" t="s">
        <v>30</v>
      </c>
      <c r="AX158" s="14" t="s">
        <v>77</v>
      </c>
      <c r="AY158" s="171" t="s">
        <v>148</v>
      </c>
    </row>
    <row r="159" spans="2:65" s="12" customFormat="1" x14ac:dyDescent="0.2">
      <c r="B159" s="155"/>
      <c r="D159" s="156" t="s">
        <v>163</v>
      </c>
      <c r="E159" s="157" t="s">
        <v>1</v>
      </c>
      <c r="F159" s="158" t="s">
        <v>451</v>
      </c>
      <c r="H159" s="159">
        <v>5931.1</v>
      </c>
      <c r="I159" s="160"/>
      <c r="L159" s="155"/>
      <c r="M159" s="161"/>
      <c r="T159" s="162"/>
      <c r="AT159" s="157" t="s">
        <v>163</v>
      </c>
      <c r="AU159" s="157" t="s">
        <v>157</v>
      </c>
      <c r="AV159" s="12" t="s">
        <v>86</v>
      </c>
      <c r="AW159" s="12" t="s">
        <v>30</v>
      </c>
      <c r="AX159" s="12" t="s">
        <v>77</v>
      </c>
      <c r="AY159" s="157" t="s">
        <v>148</v>
      </c>
    </row>
    <row r="160" spans="2:65" s="12" customFormat="1" x14ac:dyDescent="0.2">
      <c r="B160" s="155"/>
      <c r="D160" s="156" t="s">
        <v>163</v>
      </c>
      <c r="E160" s="157" t="s">
        <v>1</v>
      </c>
      <c r="F160" s="158" t="s">
        <v>452</v>
      </c>
      <c r="H160" s="159">
        <v>2572.7800000000002</v>
      </c>
      <c r="I160" s="160"/>
      <c r="L160" s="155"/>
      <c r="M160" s="161"/>
      <c r="T160" s="162"/>
      <c r="AT160" s="157" t="s">
        <v>163</v>
      </c>
      <c r="AU160" s="157" t="s">
        <v>157</v>
      </c>
      <c r="AV160" s="12" t="s">
        <v>86</v>
      </c>
      <c r="AW160" s="12" t="s">
        <v>30</v>
      </c>
      <c r="AX160" s="12" t="s">
        <v>77</v>
      </c>
      <c r="AY160" s="157" t="s">
        <v>148</v>
      </c>
    </row>
    <row r="161" spans="2:65" s="12" customFormat="1" x14ac:dyDescent="0.2">
      <c r="B161" s="155"/>
      <c r="D161" s="156" t="s">
        <v>163</v>
      </c>
      <c r="E161" s="157" t="s">
        <v>1</v>
      </c>
      <c r="F161" s="158" t="s">
        <v>453</v>
      </c>
      <c r="H161" s="159">
        <v>1031</v>
      </c>
      <c r="I161" s="160"/>
      <c r="L161" s="155"/>
      <c r="M161" s="161"/>
      <c r="T161" s="162"/>
      <c r="AT161" s="157" t="s">
        <v>163</v>
      </c>
      <c r="AU161" s="157" t="s">
        <v>157</v>
      </c>
      <c r="AV161" s="12" t="s">
        <v>86</v>
      </c>
      <c r="AW161" s="12" t="s">
        <v>30</v>
      </c>
      <c r="AX161" s="12" t="s">
        <v>77</v>
      </c>
      <c r="AY161" s="157" t="s">
        <v>148</v>
      </c>
    </row>
    <row r="162" spans="2:65" s="13" customFormat="1" x14ac:dyDescent="0.2">
      <c r="B162" s="163"/>
      <c r="D162" s="156" t="s">
        <v>163</v>
      </c>
      <c r="E162" s="164" t="s">
        <v>1</v>
      </c>
      <c r="F162" s="165" t="s">
        <v>166</v>
      </c>
      <c r="H162" s="166">
        <v>9534.8799999999992</v>
      </c>
      <c r="I162" s="167"/>
      <c r="L162" s="163"/>
      <c r="M162" s="168"/>
      <c r="T162" s="169"/>
      <c r="AT162" s="164" t="s">
        <v>163</v>
      </c>
      <c r="AU162" s="164" t="s">
        <v>157</v>
      </c>
      <c r="AV162" s="13" t="s">
        <v>156</v>
      </c>
      <c r="AW162" s="13" t="s">
        <v>30</v>
      </c>
      <c r="AX162" s="13" t="s">
        <v>84</v>
      </c>
      <c r="AY162" s="164" t="s">
        <v>148</v>
      </c>
    </row>
    <row r="163" spans="2:65" s="1" customFormat="1" ht="16.5" customHeight="1" x14ac:dyDescent="0.2">
      <c r="B163" s="32"/>
      <c r="C163" s="142" t="s">
        <v>180</v>
      </c>
      <c r="D163" s="142" t="s">
        <v>152</v>
      </c>
      <c r="E163" s="143" t="s">
        <v>457</v>
      </c>
      <c r="F163" s="144" t="s">
        <v>458</v>
      </c>
      <c r="G163" s="145" t="s">
        <v>220</v>
      </c>
      <c r="H163" s="146">
        <v>9534.7999999999993</v>
      </c>
      <c r="I163" s="147"/>
      <c r="J163" s="148">
        <f>ROUND(I163*H163,2)</f>
        <v>0</v>
      </c>
      <c r="K163" s="149"/>
      <c r="L163" s="32"/>
      <c r="M163" s="150" t="s">
        <v>1</v>
      </c>
      <c r="N163" s="151" t="s">
        <v>42</v>
      </c>
      <c r="P163" s="152">
        <f>O163*H163</f>
        <v>0</v>
      </c>
      <c r="Q163" s="152">
        <v>0</v>
      </c>
      <c r="R163" s="152">
        <f>Q163*H163</f>
        <v>0</v>
      </c>
      <c r="S163" s="152">
        <v>0</v>
      </c>
      <c r="T163" s="153">
        <f>S163*H163</f>
        <v>0</v>
      </c>
      <c r="AR163" s="154" t="s">
        <v>156</v>
      </c>
      <c r="AT163" s="154" t="s">
        <v>152</v>
      </c>
      <c r="AU163" s="154" t="s">
        <v>157</v>
      </c>
      <c r="AY163" s="16" t="s">
        <v>148</v>
      </c>
      <c r="BE163" s="92">
        <f>IF(N163="základní",J163,0)</f>
        <v>0</v>
      </c>
      <c r="BF163" s="92">
        <f>IF(N163="snížená",J163,0)</f>
        <v>0</v>
      </c>
      <c r="BG163" s="92">
        <f>IF(N163="zákl. přenesená",J163,0)</f>
        <v>0</v>
      </c>
      <c r="BH163" s="92">
        <f>IF(N163="sníž. přenesená",J163,0)</f>
        <v>0</v>
      </c>
      <c r="BI163" s="92">
        <f>IF(N163="nulová",J163,0)</f>
        <v>0</v>
      </c>
      <c r="BJ163" s="16" t="s">
        <v>84</v>
      </c>
      <c r="BK163" s="92">
        <f>ROUND(I163*H163,2)</f>
        <v>0</v>
      </c>
      <c r="BL163" s="16" t="s">
        <v>156</v>
      </c>
      <c r="BM163" s="154" t="s">
        <v>459</v>
      </c>
    </row>
    <row r="164" spans="2:65" s="14" customFormat="1" x14ac:dyDescent="0.2">
      <c r="B164" s="170"/>
      <c r="D164" s="156" t="s">
        <v>163</v>
      </c>
      <c r="E164" s="171" t="s">
        <v>1</v>
      </c>
      <c r="F164" s="172" t="s">
        <v>430</v>
      </c>
      <c r="H164" s="171" t="s">
        <v>1</v>
      </c>
      <c r="I164" s="173"/>
      <c r="L164" s="170"/>
      <c r="M164" s="174"/>
      <c r="T164" s="175"/>
      <c r="AT164" s="171" t="s">
        <v>163</v>
      </c>
      <c r="AU164" s="171" t="s">
        <v>157</v>
      </c>
      <c r="AV164" s="14" t="s">
        <v>84</v>
      </c>
      <c r="AW164" s="14" t="s">
        <v>30</v>
      </c>
      <c r="AX164" s="14" t="s">
        <v>77</v>
      </c>
      <c r="AY164" s="171" t="s">
        <v>148</v>
      </c>
    </row>
    <row r="165" spans="2:65" s="12" customFormat="1" x14ac:dyDescent="0.2">
      <c r="B165" s="155"/>
      <c r="D165" s="156" t="s">
        <v>163</v>
      </c>
      <c r="E165" s="157" t="s">
        <v>1</v>
      </c>
      <c r="F165" s="158" t="s">
        <v>460</v>
      </c>
      <c r="H165" s="159">
        <v>9534.7999999999993</v>
      </c>
      <c r="I165" s="160"/>
      <c r="L165" s="155"/>
      <c r="M165" s="161"/>
      <c r="T165" s="162"/>
      <c r="AT165" s="157" t="s">
        <v>163</v>
      </c>
      <c r="AU165" s="157" t="s">
        <v>157</v>
      </c>
      <c r="AV165" s="12" t="s">
        <v>86</v>
      </c>
      <c r="AW165" s="12" t="s">
        <v>30</v>
      </c>
      <c r="AX165" s="12" t="s">
        <v>84</v>
      </c>
      <c r="AY165" s="157" t="s">
        <v>148</v>
      </c>
    </row>
    <row r="166" spans="2:65" s="11" customFormat="1" ht="20.9" customHeight="1" x14ac:dyDescent="0.25">
      <c r="B166" s="130"/>
      <c r="D166" s="131" t="s">
        <v>76</v>
      </c>
      <c r="E166" s="140" t="s">
        <v>228</v>
      </c>
      <c r="F166" s="140" t="s">
        <v>461</v>
      </c>
      <c r="I166" s="133"/>
      <c r="J166" s="141">
        <f>BK166</f>
        <v>0</v>
      </c>
      <c r="L166" s="130"/>
      <c r="M166" s="135"/>
      <c r="P166" s="136">
        <f>SUM(P167:P174)</f>
        <v>0</v>
      </c>
      <c r="R166" s="136">
        <f>SUM(R167:R174)</f>
        <v>0</v>
      </c>
      <c r="T166" s="137">
        <f>SUM(T167:T174)</f>
        <v>0</v>
      </c>
      <c r="AR166" s="131" t="s">
        <v>84</v>
      </c>
      <c r="AT166" s="138" t="s">
        <v>76</v>
      </c>
      <c r="AU166" s="138" t="s">
        <v>86</v>
      </c>
      <c r="AY166" s="131" t="s">
        <v>148</v>
      </c>
      <c r="BK166" s="139">
        <f>SUM(BK167:BK174)</f>
        <v>0</v>
      </c>
    </row>
    <row r="167" spans="2:65" s="1" customFormat="1" ht="44.25" customHeight="1" x14ac:dyDescent="0.2">
      <c r="B167" s="32"/>
      <c r="C167" s="142" t="s">
        <v>184</v>
      </c>
      <c r="D167" s="142" t="s">
        <v>152</v>
      </c>
      <c r="E167" s="143" t="s">
        <v>253</v>
      </c>
      <c r="F167" s="144" t="s">
        <v>254</v>
      </c>
      <c r="G167" s="145" t="s">
        <v>220</v>
      </c>
      <c r="H167" s="146">
        <v>1031</v>
      </c>
      <c r="I167" s="147"/>
      <c r="J167" s="148">
        <f>ROUND(I167*H167,2)</f>
        <v>0</v>
      </c>
      <c r="K167" s="149"/>
      <c r="L167" s="32"/>
      <c r="M167" s="150" t="s">
        <v>1</v>
      </c>
      <c r="N167" s="151" t="s">
        <v>42</v>
      </c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AR167" s="154" t="s">
        <v>156</v>
      </c>
      <c r="AT167" s="154" t="s">
        <v>152</v>
      </c>
      <c r="AU167" s="154" t="s">
        <v>157</v>
      </c>
      <c r="AY167" s="16" t="s">
        <v>148</v>
      </c>
      <c r="BE167" s="92">
        <f>IF(N167="základní",J167,0)</f>
        <v>0</v>
      </c>
      <c r="BF167" s="92">
        <f>IF(N167="snížená",J167,0)</f>
        <v>0</v>
      </c>
      <c r="BG167" s="92">
        <f>IF(N167="zákl. přenesená",J167,0)</f>
        <v>0</v>
      </c>
      <c r="BH167" s="92">
        <f>IF(N167="sníž. přenesená",J167,0)</f>
        <v>0</v>
      </c>
      <c r="BI167" s="92">
        <f>IF(N167="nulová",J167,0)</f>
        <v>0</v>
      </c>
      <c r="BJ167" s="16" t="s">
        <v>84</v>
      </c>
      <c r="BK167" s="92">
        <f>ROUND(I167*H167,2)</f>
        <v>0</v>
      </c>
      <c r="BL167" s="16" t="s">
        <v>156</v>
      </c>
      <c r="BM167" s="154" t="s">
        <v>462</v>
      </c>
    </row>
    <row r="168" spans="2:65" s="14" customFormat="1" x14ac:dyDescent="0.2">
      <c r="B168" s="170"/>
      <c r="D168" s="156" t="s">
        <v>163</v>
      </c>
      <c r="E168" s="171" t="s">
        <v>1</v>
      </c>
      <c r="F168" s="172" t="s">
        <v>430</v>
      </c>
      <c r="H168" s="171" t="s">
        <v>1</v>
      </c>
      <c r="I168" s="173"/>
      <c r="L168" s="170"/>
      <c r="M168" s="174"/>
      <c r="T168" s="175"/>
      <c r="AT168" s="171" t="s">
        <v>163</v>
      </c>
      <c r="AU168" s="171" t="s">
        <v>157</v>
      </c>
      <c r="AV168" s="14" t="s">
        <v>84</v>
      </c>
      <c r="AW168" s="14" t="s">
        <v>30</v>
      </c>
      <c r="AX168" s="14" t="s">
        <v>77</v>
      </c>
      <c r="AY168" s="171" t="s">
        <v>148</v>
      </c>
    </row>
    <row r="169" spans="2:65" s="12" customFormat="1" x14ac:dyDescent="0.2">
      <c r="B169" s="155"/>
      <c r="D169" s="156" t="s">
        <v>163</v>
      </c>
      <c r="E169" s="157" t="s">
        <v>1</v>
      </c>
      <c r="F169" s="158" t="s">
        <v>463</v>
      </c>
      <c r="H169" s="159">
        <v>1031</v>
      </c>
      <c r="I169" s="160"/>
      <c r="L169" s="155"/>
      <c r="M169" s="161"/>
      <c r="T169" s="162"/>
      <c r="AT169" s="157" t="s">
        <v>163</v>
      </c>
      <c r="AU169" s="157" t="s">
        <v>157</v>
      </c>
      <c r="AV169" s="12" t="s">
        <v>86</v>
      </c>
      <c r="AW169" s="12" t="s">
        <v>30</v>
      </c>
      <c r="AX169" s="12" t="s">
        <v>77</v>
      </c>
      <c r="AY169" s="157" t="s">
        <v>148</v>
      </c>
    </row>
    <row r="170" spans="2:65" s="13" customFormat="1" x14ac:dyDescent="0.2">
      <c r="B170" s="163"/>
      <c r="D170" s="156" t="s">
        <v>163</v>
      </c>
      <c r="E170" s="164" t="s">
        <v>1</v>
      </c>
      <c r="F170" s="165" t="s">
        <v>166</v>
      </c>
      <c r="H170" s="166">
        <v>1031</v>
      </c>
      <c r="I170" s="167"/>
      <c r="L170" s="163"/>
      <c r="M170" s="168"/>
      <c r="T170" s="169"/>
      <c r="AT170" s="164" t="s">
        <v>163</v>
      </c>
      <c r="AU170" s="164" t="s">
        <v>157</v>
      </c>
      <c r="AV170" s="13" t="s">
        <v>156</v>
      </c>
      <c r="AW170" s="13" t="s">
        <v>30</v>
      </c>
      <c r="AX170" s="13" t="s">
        <v>84</v>
      </c>
      <c r="AY170" s="164" t="s">
        <v>148</v>
      </c>
    </row>
    <row r="171" spans="2:65" s="1" customFormat="1" ht="44.25" customHeight="1" x14ac:dyDescent="0.2">
      <c r="B171" s="32"/>
      <c r="C171" s="142" t="s">
        <v>188</v>
      </c>
      <c r="D171" s="142" t="s">
        <v>152</v>
      </c>
      <c r="E171" s="143" t="s">
        <v>464</v>
      </c>
      <c r="F171" s="144" t="s">
        <v>465</v>
      </c>
      <c r="G171" s="145" t="s">
        <v>220</v>
      </c>
      <c r="H171" s="146">
        <v>9015.6</v>
      </c>
      <c r="I171" s="147"/>
      <c r="J171" s="148">
        <f>ROUND(I171*H171,2)</f>
        <v>0</v>
      </c>
      <c r="K171" s="149"/>
      <c r="L171" s="32"/>
      <c r="M171" s="150" t="s">
        <v>1</v>
      </c>
      <c r="N171" s="151" t="s">
        <v>42</v>
      </c>
      <c r="P171" s="152">
        <f>O171*H171</f>
        <v>0</v>
      </c>
      <c r="Q171" s="152">
        <v>0</v>
      </c>
      <c r="R171" s="152">
        <f>Q171*H171</f>
        <v>0</v>
      </c>
      <c r="S171" s="152">
        <v>0</v>
      </c>
      <c r="T171" s="153">
        <f>S171*H171</f>
        <v>0</v>
      </c>
      <c r="AR171" s="154" t="s">
        <v>156</v>
      </c>
      <c r="AT171" s="154" t="s">
        <v>152</v>
      </c>
      <c r="AU171" s="154" t="s">
        <v>157</v>
      </c>
      <c r="AY171" s="16" t="s">
        <v>148</v>
      </c>
      <c r="BE171" s="92">
        <f>IF(N171="základní",J171,0)</f>
        <v>0</v>
      </c>
      <c r="BF171" s="92">
        <f>IF(N171="snížená",J171,0)</f>
        <v>0</v>
      </c>
      <c r="BG171" s="92">
        <f>IF(N171="zákl. přenesená",J171,0)</f>
        <v>0</v>
      </c>
      <c r="BH171" s="92">
        <f>IF(N171="sníž. přenesená",J171,0)</f>
        <v>0</v>
      </c>
      <c r="BI171" s="92">
        <f>IF(N171="nulová",J171,0)</f>
        <v>0</v>
      </c>
      <c r="BJ171" s="16" t="s">
        <v>84</v>
      </c>
      <c r="BK171" s="92">
        <f>ROUND(I171*H171,2)</f>
        <v>0</v>
      </c>
      <c r="BL171" s="16" t="s">
        <v>156</v>
      </c>
      <c r="BM171" s="154" t="s">
        <v>466</v>
      </c>
    </row>
    <row r="172" spans="2:65" s="14" customFormat="1" x14ac:dyDescent="0.2">
      <c r="B172" s="170"/>
      <c r="D172" s="156" t="s">
        <v>163</v>
      </c>
      <c r="E172" s="171" t="s">
        <v>1</v>
      </c>
      <c r="F172" s="172" t="s">
        <v>430</v>
      </c>
      <c r="H172" s="171" t="s">
        <v>1</v>
      </c>
      <c r="I172" s="173"/>
      <c r="L172" s="170"/>
      <c r="M172" s="174"/>
      <c r="T172" s="175"/>
      <c r="AT172" s="171" t="s">
        <v>163</v>
      </c>
      <c r="AU172" s="171" t="s">
        <v>157</v>
      </c>
      <c r="AV172" s="14" t="s">
        <v>84</v>
      </c>
      <c r="AW172" s="14" t="s">
        <v>30</v>
      </c>
      <c r="AX172" s="14" t="s">
        <v>77</v>
      </c>
      <c r="AY172" s="171" t="s">
        <v>148</v>
      </c>
    </row>
    <row r="173" spans="2:65" s="12" customFormat="1" x14ac:dyDescent="0.2">
      <c r="B173" s="155"/>
      <c r="D173" s="156" t="s">
        <v>163</v>
      </c>
      <c r="E173" s="157" t="s">
        <v>1</v>
      </c>
      <c r="F173" s="158" t="s">
        <v>467</v>
      </c>
      <c r="H173" s="159">
        <v>9015.6</v>
      </c>
      <c r="I173" s="160"/>
      <c r="L173" s="155"/>
      <c r="M173" s="161"/>
      <c r="T173" s="162"/>
      <c r="AT173" s="157" t="s">
        <v>163</v>
      </c>
      <c r="AU173" s="157" t="s">
        <v>157</v>
      </c>
      <c r="AV173" s="12" t="s">
        <v>86</v>
      </c>
      <c r="AW173" s="12" t="s">
        <v>30</v>
      </c>
      <c r="AX173" s="12" t="s">
        <v>77</v>
      </c>
      <c r="AY173" s="157" t="s">
        <v>148</v>
      </c>
    </row>
    <row r="174" spans="2:65" s="13" customFormat="1" x14ac:dyDescent="0.2">
      <c r="B174" s="163"/>
      <c r="D174" s="156" t="s">
        <v>163</v>
      </c>
      <c r="E174" s="164" t="s">
        <v>1</v>
      </c>
      <c r="F174" s="165" t="s">
        <v>166</v>
      </c>
      <c r="H174" s="166">
        <v>9015.6</v>
      </c>
      <c r="I174" s="167"/>
      <c r="L174" s="163"/>
      <c r="M174" s="168"/>
      <c r="T174" s="169"/>
      <c r="AT174" s="164" t="s">
        <v>163</v>
      </c>
      <c r="AU174" s="164" t="s">
        <v>157</v>
      </c>
      <c r="AV174" s="13" t="s">
        <v>156</v>
      </c>
      <c r="AW174" s="13" t="s">
        <v>30</v>
      </c>
      <c r="AX174" s="13" t="s">
        <v>84</v>
      </c>
      <c r="AY174" s="164" t="s">
        <v>148</v>
      </c>
    </row>
    <row r="175" spans="2:65" s="11" customFormat="1" ht="22.75" customHeight="1" x14ac:dyDescent="0.25">
      <c r="B175" s="130"/>
      <c r="D175" s="131" t="s">
        <v>76</v>
      </c>
      <c r="E175" s="140" t="s">
        <v>188</v>
      </c>
      <c r="F175" s="140" t="s">
        <v>468</v>
      </c>
      <c r="I175" s="133"/>
      <c r="J175" s="141">
        <f>BK175</f>
        <v>0</v>
      </c>
      <c r="L175" s="130"/>
      <c r="M175" s="135"/>
      <c r="P175" s="136">
        <f>P176</f>
        <v>0</v>
      </c>
      <c r="R175" s="136">
        <f>R176</f>
        <v>0</v>
      </c>
      <c r="T175" s="137">
        <f>T176</f>
        <v>0</v>
      </c>
      <c r="AR175" s="131" t="s">
        <v>84</v>
      </c>
      <c r="AT175" s="138" t="s">
        <v>76</v>
      </c>
      <c r="AU175" s="138" t="s">
        <v>84</v>
      </c>
      <c r="AY175" s="131" t="s">
        <v>148</v>
      </c>
      <c r="BK175" s="139">
        <f>BK176</f>
        <v>0</v>
      </c>
    </row>
    <row r="176" spans="2:65" s="1" customFormat="1" ht="24.15" customHeight="1" x14ac:dyDescent="0.2">
      <c r="B176" s="32"/>
      <c r="C176" s="142" t="s">
        <v>192</v>
      </c>
      <c r="D176" s="142" t="s">
        <v>152</v>
      </c>
      <c r="E176" s="143" t="s">
        <v>469</v>
      </c>
      <c r="F176" s="144" t="s">
        <v>470</v>
      </c>
      <c r="G176" s="145" t="s">
        <v>353</v>
      </c>
      <c r="H176" s="146">
        <v>38.5</v>
      </c>
      <c r="I176" s="147"/>
      <c r="J176" s="148">
        <f>ROUND(I176*H176,2)</f>
        <v>0</v>
      </c>
      <c r="K176" s="149"/>
      <c r="L176" s="32"/>
      <c r="M176" s="150" t="s">
        <v>1</v>
      </c>
      <c r="N176" s="151" t="s">
        <v>42</v>
      </c>
      <c r="P176" s="152">
        <f>O176*H176</f>
        <v>0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AR176" s="154" t="s">
        <v>156</v>
      </c>
      <c r="AT176" s="154" t="s">
        <v>152</v>
      </c>
      <c r="AU176" s="154" t="s">
        <v>86</v>
      </c>
      <c r="AY176" s="16" t="s">
        <v>148</v>
      </c>
      <c r="BE176" s="92">
        <f>IF(N176="základní",J176,0)</f>
        <v>0</v>
      </c>
      <c r="BF176" s="92">
        <f>IF(N176="snížená",J176,0)</f>
        <v>0</v>
      </c>
      <c r="BG176" s="92">
        <f>IF(N176="zákl. přenesená",J176,0)</f>
        <v>0</v>
      </c>
      <c r="BH176" s="92">
        <f>IF(N176="sníž. přenesená",J176,0)</f>
        <v>0</v>
      </c>
      <c r="BI176" s="92">
        <f>IF(N176="nulová",J176,0)</f>
        <v>0</v>
      </c>
      <c r="BJ176" s="16" t="s">
        <v>84</v>
      </c>
      <c r="BK176" s="92">
        <f>ROUND(I176*H176,2)</f>
        <v>0</v>
      </c>
      <c r="BL176" s="16" t="s">
        <v>156</v>
      </c>
      <c r="BM176" s="154" t="s">
        <v>252</v>
      </c>
    </row>
    <row r="177" spans="2:65" s="11" customFormat="1" ht="22.75" customHeight="1" x14ac:dyDescent="0.25">
      <c r="B177" s="130"/>
      <c r="D177" s="131" t="s">
        <v>76</v>
      </c>
      <c r="E177" s="140" t="s">
        <v>192</v>
      </c>
      <c r="F177" s="140" t="s">
        <v>341</v>
      </c>
      <c r="I177" s="133"/>
      <c r="J177" s="141">
        <f>BK177</f>
        <v>0</v>
      </c>
      <c r="L177" s="130"/>
      <c r="M177" s="135"/>
      <c r="P177" s="136">
        <f>P178+P182+P189</f>
        <v>0</v>
      </c>
      <c r="R177" s="136">
        <f>R178+R182+R189</f>
        <v>0</v>
      </c>
      <c r="T177" s="137">
        <f>T178+T182+T189</f>
        <v>0</v>
      </c>
      <c r="AR177" s="131" t="s">
        <v>84</v>
      </c>
      <c r="AT177" s="138" t="s">
        <v>76</v>
      </c>
      <c r="AU177" s="138" t="s">
        <v>84</v>
      </c>
      <c r="AY177" s="131" t="s">
        <v>148</v>
      </c>
      <c r="BK177" s="139">
        <f>BK178+BK182+BK189</f>
        <v>0</v>
      </c>
    </row>
    <row r="178" spans="2:65" s="11" customFormat="1" ht="20.9" customHeight="1" x14ac:dyDescent="0.25">
      <c r="B178" s="130"/>
      <c r="D178" s="131" t="s">
        <v>76</v>
      </c>
      <c r="E178" s="140" t="s">
        <v>348</v>
      </c>
      <c r="F178" s="140" t="s">
        <v>349</v>
      </c>
      <c r="I178" s="133"/>
      <c r="J178" s="141">
        <f>BK178</f>
        <v>0</v>
      </c>
      <c r="L178" s="130"/>
      <c r="M178" s="135"/>
      <c r="P178" s="136">
        <f>SUM(P179:P181)</f>
        <v>0</v>
      </c>
      <c r="R178" s="136">
        <f>SUM(R179:R181)</f>
        <v>0</v>
      </c>
      <c r="T178" s="137">
        <f>SUM(T179:T181)</f>
        <v>0</v>
      </c>
      <c r="AR178" s="131" t="s">
        <v>84</v>
      </c>
      <c r="AT178" s="138" t="s">
        <v>76</v>
      </c>
      <c r="AU178" s="138" t="s">
        <v>86</v>
      </c>
      <c r="AY178" s="131" t="s">
        <v>148</v>
      </c>
      <c r="BK178" s="139">
        <f>SUM(BK179:BK181)</f>
        <v>0</v>
      </c>
    </row>
    <row r="179" spans="2:65" s="1" customFormat="1" ht="24.15" customHeight="1" x14ac:dyDescent="0.2">
      <c r="B179" s="32"/>
      <c r="C179" s="142" t="s">
        <v>196</v>
      </c>
      <c r="D179" s="142" t="s">
        <v>152</v>
      </c>
      <c r="E179" s="143" t="s">
        <v>471</v>
      </c>
      <c r="F179" s="144" t="s">
        <v>472</v>
      </c>
      <c r="G179" s="145" t="s">
        <v>220</v>
      </c>
      <c r="H179" s="146">
        <v>35</v>
      </c>
      <c r="I179" s="147"/>
      <c r="J179" s="148">
        <f>ROUND(I179*H179,2)</f>
        <v>0</v>
      </c>
      <c r="K179" s="149"/>
      <c r="L179" s="32"/>
      <c r="M179" s="150" t="s">
        <v>1</v>
      </c>
      <c r="N179" s="151" t="s">
        <v>42</v>
      </c>
      <c r="P179" s="152">
        <f>O179*H179</f>
        <v>0</v>
      </c>
      <c r="Q179" s="152">
        <v>0</v>
      </c>
      <c r="R179" s="152">
        <f>Q179*H179</f>
        <v>0</v>
      </c>
      <c r="S179" s="152">
        <v>0</v>
      </c>
      <c r="T179" s="153">
        <f>S179*H179</f>
        <v>0</v>
      </c>
      <c r="AR179" s="154" t="s">
        <v>156</v>
      </c>
      <c r="AT179" s="154" t="s">
        <v>152</v>
      </c>
      <c r="AU179" s="154" t="s">
        <v>157</v>
      </c>
      <c r="AY179" s="16" t="s">
        <v>148</v>
      </c>
      <c r="BE179" s="92">
        <f>IF(N179="základní",J179,0)</f>
        <v>0</v>
      </c>
      <c r="BF179" s="92">
        <f>IF(N179="snížená",J179,0)</f>
        <v>0</v>
      </c>
      <c r="BG179" s="92">
        <f>IF(N179="zákl. přenesená",J179,0)</f>
        <v>0</v>
      </c>
      <c r="BH179" s="92">
        <f>IF(N179="sníž. přenesená",J179,0)</f>
        <v>0</v>
      </c>
      <c r="BI179" s="92">
        <f>IF(N179="nulová",J179,0)</f>
        <v>0</v>
      </c>
      <c r="BJ179" s="16" t="s">
        <v>84</v>
      </c>
      <c r="BK179" s="92">
        <f>ROUND(I179*H179,2)</f>
        <v>0</v>
      </c>
      <c r="BL179" s="16" t="s">
        <v>156</v>
      </c>
      <c r="BM179" s="154" t="s">
        <v>473</v>
      </c>
    </row>
    <row r="180" spans="2:65" s="12" customFormat="1" x14ac:dyDescent="0.2">
      <c r="B180" s="155"/>
      <c r="D180" s="156" t="s">
        <v>163</v>
      </c>
      <c r="E180" s="157" t="s">
        <v>1</v>
      </c>
      <c r="F180" s="158" t="s">
        <v>474</v>
      </c>
      <c r="H180" s="159">
        <v>35</v>
      </c>
      <c r="I180" s="160"/>
      <c r="L180" s="155"/>
      <c r="M180" s="161"/>
      <c r="T180" s="162"/>
      <c r="AT180" s="157" t="s">
        <v>163</v>
      </c>
      <c r="AU180" s="157" t="s">
        <v>157</v>
      </c>
      <c r="AV180" s="12" t="s">
        <v>86</v>
      </c>
      <c r="AW180" s="12" t="s">
        <v>30</v>
      </c>
      <c r="AX180" s="12" t="s">
        <v>77</v>
      </c>
      <c r="AY180" s="157" t="s">
        <v>148</v>
      </c>
    </row>
    <row r="181" spans="2:65" s="13" customFormat="1" x14ac:dyDescent="0.2">
      <c r="B181" s="163"/>
      <c r="D181" s="156" t="s">
        <v>163</v>
      </c>
      <c r="E181" s="164" t="s">
        <v>1</v>
      </c>
      <c r="F181" s="165" t="s">
        <v>166</v>
      </c>
      <c r="H181" s="166">
        <v>35</v>
      </c>
      <c r="I181" s="167"/>
      <c r="L181" s="163"/>
      <c r="M181" s="168"/>
      <c r="T181" s="169"/>
      <c r="AT181" s="164" t="s">
        <v>163</v>
      </c>
      <c r="AU181" s="164" t="s">
        <v>157</v>
      </c>
      <c r="AV181" s="13" t="s">
        <v>156</v>
      </c>
      <c r="AW181" s="13" t="s">
        <v>30</v>
      </c>
      <c r="AX181" s="13" t="s">
        <v>84</v>
      </c>
      <c r="AY181" s="164" t="s">
        <v>148</v>
      </c>
    </row>
    <row r="182" spans="2:65" s="11" customFormat="1" ht="20.9" customHeight="1" x14ac:dyDescent="0.25">
      <c r="B182" s="130"/>
      <c r="D182" s="131" t="s">
        <v>76</v>
      </c>
      <c r="E182" s="140" t="s">
        <v>371</v>
      </c>
      <c r="F182" s="140" t="s">
        <v>475</v>
      </c>
      <c r="I182" s="133"/>
      <c r="J182" s="141">
        <f>BK182</f>
        <v>0</v>
      </c>
      <c r="L182" s="130"/>
      <c r="M182" s="135"/>
      <c r="P182" s="136">
        <f>SUM(P183:P188)</f>
        <v>0</v>
      </c>
      <c r="R182" s="136">
        <f>SUM(R183:R188)</f>
        <v>0</v>
      </c>
      <c r="T182" s="137">
        <f>SUM(T183:T188)</f>
        <v>0</v>
      </c>
      <c r="AR182" s="131" t="s">
        <v>84</v>
      </c>
      <c r="AT182" s="138" t="s">
        <v>76</v>
      </c>
      <c r="AU182" s="138" t="s">
        <v>86</v>
      </c>
      <c r="AY182" s="131" t="s">
        <v>148</v>
      </c>
      <c r="BK182" s="139">
        <f>SUM(BK183:BK188)</f>
        <v>0</v>
      </c>
    </row>
    <row r="183" spans="2:65" s="1" customFormat="1" ht="44.25" customHeight="1" x14ac:dyDescent="0.2">
      <c r="B183" s="32"/>
      <c r="C183" s="142" t="s">
        <v>150</v>
      </c>
      <c r="D183" s="142" t="s">
        <v>152</v>
      </c>
      <c r="E183" s="143" t="s">
        <v>476</v>
      </c>
      <c r="F183" s="144" t="s">
        <v>477</v>
      </c>
      <c r="G183" s="145" t="s">
        <v>288</v>
      </c>
      <c r="H183" s="146">
        <v>77</v>
      </c>
      <c r="I183" s="147"/>
      <c r="J183" s="148">
        <f>ROUND(I183*H183,2)</f>
        <v>0</v>
      </c>
      <c r="K183" s="149"/>
      <c r="L183" s="32"/>
      <c r="M183" s="150" t="s">
        <v>1</v>
      </c>
      <c r="N183" s="151" t="s">
        <v>42</v>
      </c>
      <c r="P183" s="152">
        <f>O183*H183</f>
        <v>0</v>
      </c>
      <c r="Q183" s="152">
        <v>0</v>
      </c>
      <c r="R183" s="152">
        <f>Q183*H183</f>
        <v>0</v>
      </c>
      <c r="S183" s="152">
        <v>0</v>
      </c>
      <c r="T183" s="153">
        <f>S183*H183</f>
        <v>0</v>
      </c>
      <c r="AR183" s="154" t="s">
        <v>156</v>
      </c>
      <c r="AT183" s="154" t="s">
        <v>152</v>
      </c>
      <c r="AU183" s="154" t="s">
        <v>157</v>
      </c>
      <c r="AY183" s="16" t="s">
        <v>148</v>
      </c>
      <c r="BE183" s="92">
        <f>IF(N183="základní",J183,0)</f>
        <v>0</v>
      </c>
      <c r="BF183" s="92">
        <f>IF(N183="snížená",J183,0)</f>
        <v>0</v>
      </c>
      <c r="BG183" s="92">
        <f>IF(N183="zákl. přenesená",J183,0)</f>
        <v>0</v>
      </c>
      <c r="BH183" s="92">
        <f>IF(N183="sníž. přenesená",J183,0)</f>
        <v>0</v>
      </c>
      <c r="BI183" s="92">
        <f>IF(N183="nulová",J183,0)</f>
        <v>0</v>
      </c>
      <c r="BJ183" s="16" t="s">
        <v>84</v>
      </c>
      <c r="BK183" s="92">
        <f>ROUND(I183*H183,2)</f>
        <v>0</v>
      </c>
      <c r="BL183" s="16" t="s">
        <v>156</v>
      </c>
      <c r="BM183" s="154" t="s">
        <v>478</v>
      </c>
    </row>
    <row r="184" spans="2:65" s="12" customFormat="1" x14ac:dyDescent="0.2">
      <c r="B184" s="155"/>
      <c r="D184" s="156" t="s">
        <v>163</v>
      </c>
      <c r="E184" s="157" t="s">
        <v>1</v>
      </c>
      <c r="F184" s="158" t="s">
        <v>479</v>
      </c>
      <c r="H184" s="159">
        <v>77</v>
      </c>
      <c r="I184" s="160"/>
      <c r="L184" s="155"/>
      <c r="M184" s="161"/>
      <c r="T184" s="162"/>
      <c r="AT184" s="157" t="s">
        <v>163</v>
      </c>
      <c r="AU184" s="157" t="s">
        <v>157</v>
      </c>
      <c r="AV184" s="12" t="s">
        <v>86</v>
      </c>
      <c r="AW184" s="12" t="s">
        <v>30</v>
      </c>
      <c r="AX184" s="12" t="s">
        <v>77</v>
      </c>
      <c r="AY184" s="157" t="s">
        <v>148</v>
      </c>
    </row>
    <row r="185" spans="2:65" s="13" customFormat="1" x14ac:dyDescent="0.2">
      <c r="B185" s="163"/>
      <c r="D185" s="156" t="s">
        <v>163</v>
      </c>
      <c r="E185" s="164" t="s">
        <v>1</v>
      </c>
      <c r="F185" s="165" t="s">
        <v>166</v>
      </c>
      <c r="H185" s="166">
        <v>77</v>
      </c>
      <c r="I185" s="167"/>
      <c r="L185" s="163"/>
      <c r="M185" s="168"/>
      <c r="T185" s="169"/>
      <c r="AT185" s="164" t="s">
        <v>163</v>
      </c>
      <c r="AU185" s="164" t="s">
        <v>157</v>
      </c>
      <c r="AV185" s="13" t="s">
        <v>156</v>
      </c>
      <c r="AW185" s="13" t="s">
        <v>30</v>
      </c>
      <c r="AX185" s="13" t="s">
        <v>84</v>
      </c>
      <c r="AY185" s="164" t="s">
        <v>148</v>
      </c>
    </row>
    <row r="186" spans="2:65" s="1" customFormat="1" ht="44.25" customHeight="1" x14ac:dyDescent="0.2">
      <c r="B186" s="32"/>
      <c r="C186" s="142" t="s">
        <v>8</v>
      </c>
      <c r="D186" s="142" t="s">
        <v>152</v>
      </c>
      <c r="E186" s="143" t="s">
        <v>480</v>
      </c>
      <c r="F186" s="144" t="s">
        <v>481</v>
      </c>
      <c r="G186" s="145" t="s">
        <v>288</v>
      </c>
      <c r="H186" s="146">
        <v>0.57799999999999996</v>
      </c>
      <c r="I186" s="147"/>
      <c r="J186" s="148">
        <f>ROUND(I186*H186,2)</f>
        <v>0</v>
      </c>
      <c r="K186" s="149"/>
      <c r="L186" s="32"/>
      <c r="M186" s="150" t="s">
        <v>1</v>
      </c>
      <c r="N186" s="151" t="s">
        <v>42</v>
      </c>
      <c r="P186" s="152">
        <f>O186*H186</f>
        <v>0</v>
      </c>
      <c r="Q186" s="152">
        <v>0</v>
      </c>
      <c r="R186" s="152">
        <f>Q186*H186</f>
        <v>0</v>
      </c>
      <c r="S186" s="152">
        <v>0</v>
      </c>
      <c r="T186" s="153">
        <f>S186*H186</f>
        <v>0</v>
      </c>
      <c r="AR186" s="154" t="s">
        <v>156</v>
      </c>
      <c r="AT186" s="154" t="s">
        <v>152</v>
      </c>
      <c r="AU186" s="154" t="s">
        <v>157</v>
      </c>
      <c r="AY186" s="16" t="s">
        <v>148</v>
      </c>
      <c r="BE186" s="92">
        <f>IF(N186="základní",J186,0)</f>
        <v>0</v>
      </c>
      <c r="BF186" s="92">
        <f>IF(N186="snížená",J186,0)</f>
        <v>0</v>
      </c>
      <c r="BG186" s="92">
        <f>IF(N186="zákl. přenesená",J186,0)</f>
        <v>0</v>
      </c>
      <c r="BH186" s="92">
        <f>IF(N186="sníž. přenesená",J186,0)</f>
        <v>0</v>
      </c>
      <c r="BI186" s="92">
        <f>IF(N186="nulová",J186,0)</f>
        <v>0</v>
      </c>
      <c r="BJ186" s="16" t="s">
        <v>84</v>
      </c>
      <c r="BK186" s="92">
        <f>ROUND(I186*H186,2)</f>
        <v>0</v>
      </c>
      <c r="BL186" s="16" t="s">
        <v>156</v>
      </c>
      <c r="BM186" s="154" t="s">
        <v>482</v>
      </c>
    </row>
    <row r="187" spans="2:65" s="12" customFormat="1" x14ac:dyDescent="0.2">
      <c r="B187" s="155"/>
      <c r="D187" s="156" t="s">
        <v>163</v>
      </c>
      <c r="E187" s="157" t="s">
        <v>1</v>
      </c>
      <c r="F187" s="158" t="s">
        <v>483</v>
      </c>
      <c r="H187" s="159">
        <v>0.57799999999999996</v>
      </c>
      <c r="I187" s="160"/>
      <c r="L187" s="155"/>
      <c r="M187" s="161"/>
      <c r="T187" s="162"/>
      <c r="AT187" s="157" t="s">
        <v>163</v>
      </c>
      <c r="AU187" s="157" t="s">
        <v>157</v>
      </c>
      <c r="AV187" s="12" t="s">
        <v>86</v>
      </c>
      <c r="AW187" s="12" t="s">
        <v>30</v>
      </c>
      <c r="AX187" s="12" t="s">
        <v>77</v>
      </c>
      <c r="AY187" s="157" t="s">
        <v>148</v>
      </c>
    </row>
    <row r="188" spans="2:65" s="13" customFormat="1" x14ac:dyDescent="0.2">
      <c r="B188" s="163"/>
      <c r="D188" s="156" t="s">
        <v>163</v>
      </c>
      <c r="E188" s="164" t="s">
        <v>1</v>
      </c>
      <c r="F188" s="165" t="s">
        <v>166</v>
      </c>
      <c r="H188" s="166">
        <v>0.57799999999999996</v>
      </c>
      <c r="I188" s="167"/>
      <c r="L188" s="163"/>
      <c r="M188" s="168"/>
      <c r="T188" s="169"/>
      <c r="AT188" s="164" t="s">
        <v>163</v>
      </c>
      <c r="AU188" s="164" t="s">
        <v>157</v>
      </c>
      <c r="AV188" s="13" t="s">
        <v>156</v>
      </c>
      <c r="AW188" s="13" t="s">
        <v>30</v>
      </c>
      <c r="AX188" s="13" t="s">
        <v>84</v>
      </c>
      <c r="AY188" s="164" t="s">
        <v>148</v>
      </c>
    </row>
    <row r="189" spans="2:65" s="11" customFormat="1" ht="20.9" customHeight="1" x14ac:dyDescent="0.25">
      <c r="B189" s="130"/>
      <c r="D189" s="131" t="s">
        <v>76</v>
      </c>
      <c r="E189" s="140" t="s">
        <v>384</v>
      </c>
      <c r="F189" s="140" t="s">
        <v>385</v>
      </c>
      <c r="I189" s="133"/>
      <c r="J189" s="141">
        <f>BK189</f>
        <v>0</v>
      </c>
      <c r="L189" s="130"/>
      <c r="M189" s="135"/>
      <c r="P189" s="136">
        <f>P190</f>
        <v>0</v>
      </c>
      <c r="R189" s="136">
        <f>R190</f>
        <v>0</v>
      </c>
      <c r="T189" s="137">
        <f>T190</f>
        <v>0</v>
      </c>
      <c r="AR189" s="131" t="s">
        <v>84</v>
      </c>
      <c r="AT189" s="138" t="s">
        <v>76</v>
      </c>
      <c r="AU189" s="138" t="s">
        <v>86</v>
      </c>
      <c r="AY189" s="131" t="s">
        <v>148</v>
      </c>
      <c r="BK189" s="139">
        <f>BK190</f>
        <v>0</v>
      </c>
    </row>
    <row r="190" spans="2:65" s="1" customFormat="1" ht="16.5" customHeight="1" x14ac:dyDescent="0.2">
      <c r="B190" s="32"/>
      <c r="C190" s="142" t="s">
        <v>206</v>
      </c>
      <c r="D190" s="142" t="s">
        <v>152</v>
      </c>
      <c r="E190" s="143" t="s">
        <v>387</v>
      </c>
      <c r="F190" s="144" t="s">
        <v>388</v>
      </c>
      <c r="G190" s="145" t="s">
        <v>288</v>
      </c>
      <c r="H190" s="146">
        <v>1.623</v>
      </c>
      <c r="I190" s="147"/>
      <c r="J190" s="148">
        <f>ROUND(I190*H190,2)</f>
        <v>0</v>
      </c>
      <c r="K190" s="149"/>
      <c r="L190" s="32"/>
      <c r="M190" s="150" t="s">
        <v>1</v>
      </c>
      <c r="N190" s="151" t="s">
        <v>42</v>
      </c>
      <c r="P190" s="152">
        <f>O190*H190</f>
        <v>0</v>
      </c>
      <c r="Q190" s="152">
        <v>0</v>
      </c>
      <c r="R190" s="152">
        <f>Q190*H190</f>
        <v>0</v>
      </c>
      <c r="S190" s="152">
        <v>0</v>
      </c>
      <c r="T190" s="153">
        <f>S190*H190</f>
        <v>0</v>
      </c>
      <c r="AR190" s="154" t="s">
        <v>156</v>
      </c>
      <c r="AT190" s="154" t="s">
        <v>152</v>
      </c>
      <c r="AU190" s="154" t="s">
        <v>157</v>
      </c>
      <c r="AY190" s="16" t="s">
        <v>148</v>
      </c>
      <c r="BE190" s="92">
        <f>IF(N190="základní",J190,0)</f>
        <v>0</v>
      </c>
      <c r="BF190" s="92">
        <f>IF(N190="snížená",J190,0)</f>
        <v>0</v>
      </c>
      <c r="BG190" s="92">
        <f>IF(N190="zákl. přenesená",J190,0)</f>
        <v>0</v>
      </c>
      <c r="BH190" s="92">
        <f>IF(N190="sníž. přenesená",J190,0)</f>
        <v>0</v>
      </c>
      <c r="BI190" s="92">
        <f>IF(N190="nulová",J190,0)</f>
        <v>0</v>
      </c>
      <c r="BJ190" s="16" t="s">
        <v>84</v>
      </c>
      <c r="BK190" s="92">
        <f>ROUND(I190*H190,2)</f>
        <v>0</v>
      </c>
      <c r="BL190" s="16" t="s">
        <v>156</v>
      </c>
      <c r="BM190" s="154" t="s">
        <v>298</v>
      </c>
    </row>
    <row r="191" spans="2:65" s="11" customFormat="1" ht="25.9" customHeight="1" x14ac:dyDescent="0.35">
      <c r="B191" s="130"/>
      <c r="D191" s="131" t="s">
        <v>76</v>
      </c>
      <c r="E191" s="132" t="s">
        <v>390</v>
      </c>
      <c r="F191" s="132" t="s">
        <v>391</v>
      </c>
      <c r="I191" s="133"/>
      <c r="J191" s="134">
        <f>BK191</f>
        <v>0</v>
      </c>
      <c r="L191" s="130"/>
      <c r="M191" s="135"/>
      <c r="P191" s="136">
        <f>P192</f>
        <v>0</v>
      </c>
      <c r="R191" s="136">
        <f>R192</f>
        <v>0</v>
      </c>
      <c r="T191" s="137">
        <f>T192</f>
        <v>0</v>
      </c>
      <c r="AR191" s="131" t="s">
        <v>86</v>
      </c>
      <c r="AT191" s="138" t="s">
        <v>76</v>
      </c>
      <c r="AU191" s="138" t="s">
        <v>77</v>
      </c>
      <c r="AY191" s="131" t="s">
        <v>148</v>
      </c>
      <c r="BK191" s="139">
        <f>BK192</f>
        <v>0</v>
      </c>
    </row>
    <row r="192" spans="2:65" s="11" customFormat="1" ht="22.75" customHeight="1" x14ac:dyDescent="0.25">
      <c r="B192" s="130"/>
      <c r="D192" s="131" t="s">
        <v>76</v>
      </c>
      <c r="E192" s="140" t="s">
        <v>392</v>
      </c>
      <c r="F192" s="140" t="s">
        <v>393</v>
      </c>
      <c r="I192" s="133"/>
      <c r="J192" s="141">
        <f>BK192</f>
        <v>0</v>
      </c>
      <c r="L192" s="130"/>
      <c r="M192" s="135"/>
      <c r="P192" s="136">
        <f>P193</f>
        <v>0</v>
      </c>
      <c r="R192" s="136">
        <f>R193</f>
        <v>0</v>
      </c>
      <c r="T192" s="137">
        <f>T193</f>
        <v>0</v>
      </c>
      <c r="AR192" s="131" t="s">
        <v>86</v>
      </c>
      <c r="AT192" s="138" t="s">
        <v>76</v>
      </c>
      <c r="AU192" s="138" t="s">
        <v>84</v>
      </c>
      <c r="AY192" s="131" t="s">
        <v>148</v>
      </c>
      <c r="BK192" s="139">
        <f>BK193</f>
        <v>0</v>
      </c>
    </row>
    <row r="193" spans="2:65" s="1" customFormat="1" ht="24.15" customHeight="1" x14ac:dyDescent="0.2">
      <c r="B193" s="32"/>
      <c r="C193" s="142" t="s">
        <v>213</v>
      </c>
      <c r="D193" s="142" t="s">
        <v>152</v>
      </c>
      <c r="E193" s="143" t="s">
        <v>484</v>
      </c>
      <c r="F193" s="144" t="s">
        <v>485</v>
      </c>
      <c r="G193" s="145" t="s">
        <v>353</v>
      </c>
      <c r="H193" s="146">
        <v>16</v>
      </c>
      <c r="I193" s="147"/>
      <c r="J193" s="148">
        <f>ROUND(I193*H193,2)</f>
        <v>0</v>
      </c>
      <c r="K193" s="149"/>
      <c r="L193" s="32"/>
      <c r="M193" s="190" t="s">
        <v>1</v>
      </c>
      <c r="N193" s="191" t="s">
        <v>42</v>
      </c>
      <c r="O193" s="192"/>
      <c r="P193" s="193">
        <f>O193*H193</f>
        <v>0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AR193" s="154" t="s">
        <v>223</v>
      </c>
      <c r="AT193" s="154" t="s">
        <v>152</v>
      </c>
      <c r="AU193" s="154" t="s">
        <v>86</v>
      </c>
      <c r="AY193" s="16" t="s">
        <v>148</v>
      </c>
      <c r="BE193" s="92">
        <f>IF(N193="základní",J193,0)</f>
        <v>0</v>
      </c>
      <c r="BF193" s="92">
        <f>IF(N193="snížená",J193,0)</f>
        <v>0</v>
      </c>
      <c r="BG193" s="92">
        <f>IF(N193="zákl. přenesená",J193,0)</f>
        <v>0</v>
      </c>
      <c r="BH193" s="92">
        <f>IF(N193="sníž. přenesená",J193,0)</f>
        <v>0</v>
      </c>
      <c r="BI193" s="92">
        <f>IF(N193="nulová",J193,0)</f>
        <v>0</v>
      </c>
      <c r="BJ193" s="16" t="s">
        <v>84</v>
      </c>
      <c r="BK193" s="92">
        <f>ROUND(I193*H193,2)</f>
        <v>0</v>
      </c>
      <c r="BL193" s="16" t="s">
        <v>223</v>
      </c>
      <c r="BM193" s="154" t="s">
        <v>308</v>
      </c>
    </row>
    <row r="194" spans="2:65" s="1" customFormat="1" ht="7" customHeight="1" x14ac:dyDescent="0.2">
      <c r="B194" s="44"/>
      <c r="C194" s="45"/>
      <c r="D194" s="45"/>
      <c r="E194" s="45"/>
      <c r="F194" s="45"/>
      <c r="G194" s="45"/>
      <c r="H194" s="45"/>
      <c r="I194" s="45"/>
      <c r="J194" s="45"/>
      <c r="K194" s="45"/>
      <c r="L194" s="32"/>
    </row>
  </sheetData>
  <sheetProtection algorithmName="SHA-512" hashValue="zpuPnGDHHVendL16eTP3zdPOjP2TY5NG8s8QI8NZDVjP0N0FMwjwC1GI0M0Y98SUrkHjXUvSVaGajEr+qCLKMw==" saltValue="9Q/je04GnSKP8KyzSU+N6g==" spinCount="100000" sheet="1" objects="1" scenarios="1" formatColumns="0" formatRows="0" autoFilter="0"/>
  <autoFilter ref="C127:K193" xr:uid="{00000000-0009-0000-0000-000002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29"/>
  <sheetViews>
    <sheetView showGridLines="0" workbookViewId="0"/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90</v>
      </c>
    </row>
    <row r="3" spans="2:46" ht="7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 x14ac:dyDescent="0.2">
      <c r="B4" s="19"/>
      <c r="D4" s="20" t="s">
        <v>109</v>
      </c>
      <c r="L4" s="19"/>
      <c r="M4" s="98" t="s">
        <v>10</v>
      </c>
      <c r="AT4" s="16" t="s">
        <v>4</v>
      </c>
    </row>
    <row r="5" spans="2:46" ht="7" customHeight="1" x14ac:dyDescent="0.2">
      <c r="B5" s="19"/>
      <c r="L5" s="19"/>
    </row>
    <row r="6" spans="2:46" ht="12" customHeight="1" x14ac:dyDescent="0.2">
      <c r="B6" s="19"/>
      <c r="D6" s="26" t="s">
        <v>15</v>
      </c>
      <c r="L6" s="19"/>
    </row>
    <row r="7" spans="2:46" ht="16.5" customHeight="1" x14ac:dyDescent="0.2">
      <c r="B7" s="19"/>
      <c r="E7" s="244" t="str">
        <f>'Rekapitulace stavby'!K6</f>
        <v>Otava, Strakonice - obnova Staré řeky</v>
      </c>
      <c r="F7" s="245"/>
      <c r="G7" s="245"/>
      <c r="H7" s="245"/>
      <c r="L7" s="19"/>
    </row>
    <row r="8" spans="2:46" s="1" customFormat="1" ht="12" customHeight="1" x14ac:dyDescent="0.2">
      <c r="B8" s="32"/>
      <c r="D8" s="26" t="s">
        <v>110</v>
      </c>
      <c r="L8" s="32"/>
    </row>
    <row r="9" spans="2:46" s="1" customFormat="1" ht="30" customHeight="1" x14ac:dyDescent="0.2">
      <c r="B9" s="32"/>
      <c r="E9" s="246" t="s">
        <v>784</v>
      </c>
      <c r="F9" s="201"/>
      <c r="G9" s="201"/>
      <c r="H9" s="201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17</v>
      </c>
      <c r="F11" s="24" t="s">
        <v>1</v>
      </c>
      <c r="I11" s="26" t="s">
        <v>19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20</v>
      </c>
      <c r="F12" s="24" t="s">
        <v>32</v>
      </c>
      <c r="I12" s="26" t="s">
        <v>22</v>
      </c>
      <c r="J12" s="52">
        <f>'Rekapitulace stavby'!AN8</f>
        <v>0</v>
      </c>
      <c r="L12" s="32"/>
    </row>
    <row r="13" spans="2:46" s="1" customFormat="1" ht="10.75" customHeight="1" x14ac:dyDescent="0.2">
      <c r="B13" s="32"/>
      <c r="L13" s="32"/>
    </row>
    <row r="14" spans="2:46" s="1" customFormat="1" ht="12" customHeight="1" x14ac:dyDescent="0.2">
      <c r="B14" s="32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26</v>
      </c>
      <c r="J15" s="24" t="str">
        <f>IF('Rekapitulace stavby'!AN11="","",'Rekapitulace stavby'!AN11)</f>
        <v/>
      </c>
      <c r="L15" s="32"/>
    </row>
    <row r="16" spans="2:46" s="1" customFormat="1" ht="7" customHeight="1" x14ac:dyDescent="0.2">
      <c r="B16" s="32"/>
      <c r="L16" s="32"/>
    </row>
    <row r="17" spans="2:12" s="1" customFormat="1" ht="12" customHeight="1" x14ac:dyDescent="0.2">
      <c r="B17" s="32"/>
      <c r="D17" s="26" t="s">
        <v>27</v>
      </c>
      <c r="I17" s="26" t="s">
        <v>24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47">
        <f>'Rekapitulace stavby'!E14</f>
        <v>0</v>
      </c>
      <c r="F18" s="229"/>
      <c r="G18" s="229"/>
      <c r="H18" s="229"/>
      <c r="I18" s="26" t="s">
        <v>26</v>
      </c>
      <c r="J18" s="27">
        <f>'Rekapitulace stavby'!AN14</f>
        <v>0</v>
      </c>
      <c r="L18" s="32"/>
    </row>
    <row r="19" spans="2:12" s="1" customFormat="1" ht="7" customHeight="1" x14ac:dyDescent="0.2">
      <c r="B19" s="32"/>
      <c r="L19" s="32"/>
    </row>
    <row r="20" spans="2:12" s="1" customFormat="1" ht="12" customHeight="1" x14ac:dyDescent="0.2">
      <c r="B20" s="32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26</v>
      </c>
      <c r="J21" s="24" t="str">
        <f>IF('Rekapitulace stavby'!AN17="","",'Rekapitulace stavby'!AN17)</f>
        <v/>
      </c>
      <c r="L21" s="32"/>
    </row>
    <row r="22" spans="2:12" s="1" customFormat="1" ht="7" customHeight="1" x14ac:dyDescent="0.2">
      <c r="B22" s="32"/>
      <c r="L22" s="32"/>
    </row>
    <row r="23" spans="2:12" s="1" customFormat="1" ht="12" customHeight="1" x14ac:dyDescent="0.2">
      <c r="B23" s="32"/>
      <c r="D23" s="26" t="s">
        <v>31</v>
      </c>
      <c r="I23" s="26" t="s">
        <v>24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2"/>
    </row>
    <row r="25" spans="2:12" s="1" customFormat="1" ht="7" customHeight="1" x14ac:dyDescent="0.2">
      <c r="B25" s="32"/>
      <c r="L25" s="32"/>
    </row>
    <row r="26" spans="2:12" s="1" customFormat="1" ht="12" customHeight="1" x14ac:dyDescent="0.2">
      <c r="B26" s="32"/>
      <c r="D26" s="26" t="s">
        <v>33</v>
      </c>
      <c r="L26" s="32"/>
    </row>
    <row r="27" spans="2:12" s="7" customFormat="1" ht="16.5" customHeight="1" x14ac:dyDescent="0.2">
      <c r="B27" s="99"/>
      <c r="E27" s="233" t="s">
        <v>1</v>
      </c>
      <c r="F27" s="233"/>
      <c r="G27" s="233"/>
      <c r="H27" s="233"/>
      <c r="L27" s="99"/>
    </row>
    <row r="28" spans="2:12" s="1" customFormat="1" ht="7" customHeight="1" x14ac:dyDescent="0.2">
      <c r="B28" s="32"/>
      <c r="L28" s="32"/>
    </row>
    <row r="29" spans="2:12" s="1" customFormat="1" ht="7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 x14ac:dyDescent="0.2">
      <c r="B30" s="32"/>
      <c r="D30" s="100" t="s">
        <v>37</v>
      </c>
      <c r="J30" s="66">
        <f>ROUND(J125, 2)</f>
        <v>0</v>
      </c>
      <c r="L30" s="32"/>
    </row>
    <row r="31" spans="2:12" s="1" customFormat="1" ht="7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5" t="s">
        <v>41</v>
      </c>
      <c r="E33" s="26" t="s">
        <v>42</v>
      </c>
      <c r="F33" s="101">
        <f>ROUND((SUM(BE125:BE228)),  2)</f>
        <v>0</v>
      </c>
      <c r="I33" s="102">
        <v>0.21</v>
      </c>
      <c r="J33" s="101">
        <f>ROUND(((SUM(BE125:BE228))*I33),  2)</f>
        <v>0</v>
      </c>
      <c r="L33" s="32"/>
    </row>
    <row r="34" spans="2:12" s="1" customFormat="1" ht="14.4" customHeight="1" x14ac:dyDescent="0.2">
      <c r="B34" s="32"/>
      <c r="E34" s="26" t="s">
        <v>43</v>
      </c>
      <c r="F34" s="101">
        <f>ROUND((SUM(BF125:BF228)),  2)</f>
        <v>0</v>
      </c>
      <c r="I34" s="102">
        <v>0.12</v>
      </c>
      <c r="J34" s="101">
        <f>ROUND(((SUM(BF125:BF228))*I34),  2)</f>
        <v>0</v>
      </c>
      <c r="L34" s="32"/>
    </row>
    <row r="35" spans="2:12" s="1" customFormat="1" ht="14.4" hidden="1" customHeight="1" x14ac:dyDescent="0.2">
      <c r="B35" s="32"/>
      <c r="E35" s="26" t="s">
        <v>44</v>
      </c>
      <c r="F35" s="101">
        <f>ROUND((SUM(BG125:BG228)),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45</v>
      </c>
      <c r="F36" s="101">
        <f>ROUND((SUM(BH125:BH228)),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46</v>
      </c>
      <c r="F37" s="101">
        <f>ROUND((SUM(BI125:BI228)),  2)</f>
        <v>0</v>
      </c>
      <c r="I37" s="102">
        <v>0</v>
      </c>
      <c r="J37" s="101">
        <f>0</f>
        <v>0</v>
      </c>
      <c r="L37" s="32"/>
    </row>
    <row r="38" spans="2:12" s="1" customFormat="1" ht="7" customHeight="1" x14ac:dyDescent="0.2">
      <c r="B38" s="32"/>
      <c r="L38" s="32"/>
    </row>
    <row r="39" spans="2:12" s="1" customFormat="1" ht="25.4" customHeight="1" x14ac:dyDescent="0.2">
      <c r="B39" s="32"/>
      <c r="C39" s="97"/>
      <c r="D39" s="103" t="s">
        <v>47</v>
      </c>
      <c r="E39" s="57"/>
      <c r="F39" s="57"/>
      <c r="G39" s="104" t="s">
        <v>48</v>
      </c>
      <c r="H39" s="105" t="s">
        <v>49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5" x14ac:dyDescent="0.2">
      <c r="B61" s="32"/>
      <c r="D61" s="43" t="s">
        <v>52</v>
      </c>
      <c r="E61" s="34"/>
      <c r="F61" s="108" t="s">
        <v>53</v>
      </c>
      <c r="G61" s="43" t="s">
        <v>52</v>
      </c>
      <c r="H61" s="34"/>
      <c r="I61" s="34"/>
      <c r="J61" s="109" t="s">
        <v>53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5" x14ac:dyDescent="0.2">
      <c r="B76" s="32"/>
      <c r="D76" s="43" t="s">
        <v>52</v>
      </c>
      <c r="E76" s="34"/>
      <c r="F76" s="108" t="s">
        <v>53</v>
      </c>
      <c r="G76" s="43" t="s">
        <v>52</v>
      </c>
      <c r="H76" s="34"/>
      <c r="I76" s="34"/>
      <c r="J76" s="109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 x14ac:dyDescent="0.2">
      <c r="B82" s="32"/>
      <c r="C82" s="20" t="s">
        <v>111</v>
      </c>
      <c r="L82" s="32"/>
    </row>
    <row r="83" spans="2:47" s="1" customFormat="1" ht="7" customHeight="1" x14ac:dyDescent="0.2">
      <c r="B83" s="32"/>
      <c r="L83" s="32"/>
    </row>
    <row r="84" spans="2:47" s="1" customFormat="1" ht="12" customHeight="1" x14ac:dyDescent="0.2">
      <c r="B84" s="32"/>
      <c r="C84" s="26" t="s">
        <v>15</v>
      </c>
      <c r="L84" s="32"/>
    </row>
    <row r="85" spans="2:47" s="1" customFormat="1" ht="16.5" customHeight="1" x14ac:dyDescent="0.2">
      <c r="B85" s="32"/>
      <c r="E85" s="244" t="str">
        <f>E7</f>
        <v>Otava, Strakonice - obnova Staré řeky</v>
      </c>
      <c r="F85" s="245"/>
      <c r="G85" s="245"/>
      <c r="H85" s="245"/>
      <c r="L85" s="32"/>
    </row>
    <row r="86" spans="2:47" s="1" customFormat="1" ht="12" customHeight="1" x14ac:dyDescent="0.2">
      <c r="B86" s="32"/>
      <c r="C86" s="26" t="s">
        <v>110</v>
      </c>
      <c r="L86" s="32"/>
    </row>
    <row r="87" spans="2:47" s="1" customFormat="1" ht="30" customHeight="1" x14ac:dyDescent="0.2">
      <c r="B87" s="32"/>
      <c r="E87" s="239" t="str">
        <f>E9</f>
        <v>32-2.2/2023 - SO 02.2 -Staveništní komunikace trvale ponechaná</v>
      </c>
      <c r="F87" s="201"/>
      <c r="G87" s="201"/>
      <c r="H87" s="201"/>
      <c r="L87" s="32"/>
    </row>
    <row r="88" spans="2:47" s="1" customFormat="1" ht="7" customHeight="1" x14ac:dyDescent="0.2">
      <c r="B88" s="32"/>
      <c r="L88" s="32"/>
    </row>
    <row r="89" spans="2:47" s="1" customFormat="1" ht="12" customHeight="1" x14ac:dyDescent="0.2">
      <c r="B89" s="32"/>
      <c r="C89" s="26" t="s">
        <v>20</v>
      </c>
      <c r="F89" s="24" t="str">
        <f>F12</f>
        <v xml:space="preserve"> </v>
      </c>
      <c r="I89" s="26" t="s">
        <v>22</v>
      </c>
      <c r="J89" s="52">
        <f>IF(J12="","",J12)</f>
        <v>0</v>
      </c>
      <c r="L89" s="32"/>
    </row>
    <row r="90" spans="2:47" s="1" customFormat="1" ht="7" customHeight="1" x14ac:dyDescent="0.2">
      <c r="B90" s="32"/>
      <c r="L90" s="32"/>
    </row>
    <row r="91" spans="2:47" s="1" customFormat="1" ht="40" customHeight="1" x14ac:dyDescent="0.2">
      <c r="B91" s="32"/>
      <c r="C91" s="26" t="s">
        <v>23</v>
      </c>
      <c r="F91" s="24" t="str">
        <f>E15</f>
        <v>Povodí Vltavy, s.p., Holečkova 3178/8, Praha 5</v>
      </c>
      <c r="I91" s="26" t="s">
        <v>28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27</v>
      </c>
      <c r="F92" s="24">
        <f>IF(E18="","",E18)</f>
        <v>0</v>
      </c>
      <c r="I92" s="26" t="s">
        <v>31</v>
      </c>
      <c r="J92" s="29" t="str">
        <f>E24</f>
        <v xml:space="preserve"> </v>
      </c>
      <c r="L92" s="32"/>
    </row>
    <row r="93" spans="2:47" s="1" customFormat="1" ht="10.25" customHeight="1" x14ac:dyDescent="0.2">
      <c r="B93" s="32"/>
      <c r="L93" s="32"/>
    </row>
    <row r="94" spans="2:47" s="1" customFormat="1" ht="29.25" customHeight="1" x14ac:dyDescent="0.2">
      <c r="B94" s="32"/>
      <c r="C94" s="110" t="s">
        <v>112</v>
      </c>
      <c r="D94" s="97"/>
      <c r="E94" s="97"/>
      <c r="F94" s="97"/>
      <c r="G94" s="97"/>
      <c r="H94" s="97"/>
      <c r="I94" s="97"/>
      <c r="J94" s="111" t="s">
        <v>113</v>
      </c>
      <c r="K94" s="97"/>
      <c r="L94" s="32"/>
    </row>
    <row r="95" spans="2:47" s="1" customFormat="1" ht="10.25" customHeight="1" x14ac:dyDescent="0.2">
      <c r="B95" s="32"/>
      <c r="L95" s="32"/>
    </row>
    <row r="96" spans="2:47" s="1" customFormat="1" ht="22.75" customHeight="1" x14ac:dyDescent="0.2">
      <c r="B96" s="32"/>
      <c r="C96" s="112" t="s">
        <v>114</v>
      </c>
      <c r="J96" s="66">
        <f>J125</f>
        <v>0</v>
      </c>
      <c r="L96" s="32"/>
      <c r="AU96" s="16" t="s">
        <v>115</v>
      </c>
    </row>
    <row r="97" spans="2:12" s="8" customFormat="1" ht="25" customHeight="1" x14ac:dyDescent="0.2">
      <c r="B97" s="113"/>
      <c r="D97" s="114" t="s">
        <v>116</v>
      </c>
      <c r="E97" s="115"/>
      <c r="F97" s="115"/>
      <c r="G97" s="115"/>
      <c r="H97" s="115"/>
      <c r="I97" s="115"/>
      <c r="J97" s="116">
        <f>J126</f>
        <v>0</v>
      </c>
      <c r="L97" s="113"/>
    </row>
    <row r="98" spans="2:12" s="9" customFormat="1" ht="19.899999999999999" customHeight="1" x14ac:dyDescent="0.2">
      <c r="B98" s="117"/>
      <c r="D98" s="118" t="s">
        <v>117</v>
      </c>
      <c r="E98" s="119"/>
      <c r="F98" s="119"/>
      <c r="G98" s="119"/>
      <c r="H98" s="119"/>
      <c r="I98" s="119"/>
      <c r="J98" s="120">
        <f>J127</f>
        <v>0</v>
      </c>
      <c r="L98" s="117"/>
    </row>
    <row r="99" spans="2:12" s="9" customFormat="1" ht="14.9" customHeight="1" x14ac:dyDescent="0.2">
      <c r="B99" s="117"/>
      <c r="D99" s="118" t="s">
        <v>423</v>
      </c>
      <c r="E99" s="119"/>
      <c r="F99" s="119"/>
      <c r="G99" s="119"/>
      <c r="H99" s="119"/>
      <c r="I99" s="119"/>
      <c r="J99" s="120">
        <f>J128</f>
        <v>0</v>
      </c>
      <c r="L99" s="117"/>
    </row>
    <row r="100" spans="2:12" s="9" customFormat="1" ht="14.9" customHeight="1" x14ac:dyDescent="0.2">
      <c r="B100" s="117"/>
      <c r="D100" s="118" t="s">
        <v>486</v>
      </c>
      <c r="E100" s="119"/>
      <c r="F100" s="119"/>
      <c r="G100" s="119"/>
      <c r="H100" s="119"/>
      <c r="I100" s="119"/>
      <c r="J100" s="120">
        <f>J180</f>
        <v>0</v>
      </c>
      <c r="L100" s="117"/>
    </row>
    <row r="101" spans="2:12" s="9" customFormat="1" ht="14.9" customHeight="1" x14ac:dyDescent="0.2">
      <c r="B101" s="117"/>
      <c r="D101" s="118" t="s">
        <v>425</v>
      </c>
      <c r="E101" s="119"/>
      <c r="F101" s="119"/>
      <c r="G101" s="119"/>
      <c r="H101" s="119"/>
      <c r="I101" s="119"/>
      <c r="J101" s="120">
        <f>J184</f>
        <v>0</v>
      </c>
      <c r="L101" s="117"/>
    </row>
    <row r="102" spans="2:12" s="9" customFormat="1" ht="19.899999999999999" customHeight="1" x14ac:dyDescent="0.2">
      <c r="B102" s="117"/>
      <c r="D102" s="118" t="s">
        <v>123</v>
      </c>
      <c r="E102" s="119"/>
      <c r="F102" s="119"/>
      <c r="G102" s="119"/>
      <c r="H102" s="119"/>
      <c r="I102" s="119"/>
      <c r="J102" s="120">
        <f>J206</f>
        <v>0</v>
      </c>
      <c r="L102" s="117"/>
    </row>
    <row r="103" spans="2:12" s="9" customFormat="1" ht="19.899999999999999" customHeight="1" x14ac:dyDescent="0.2">
      <c r="B103" s="117"/>
      <c r="D103" s="118" t="s">
        <v>124</v>
      </c>
      <c r="E103" s="119"/>
      <c r="F103" s="119"/>
      <c r="G103" s="119"/>
      <c r="H103" s="119"/>
      <c r="I103" s="119"/>
      <c r="J103" s="120">
        <f>J221</f>
        <v>0</v>
      </c>
      <c r="L103" s="117"/>
    </row>
    <row r="104" spans="2:12" s="9" customFormat="1" ht="19.899999999999999" customHeight="1" x14ac:dyDescent="0.2">
      <c r="B104" s="117"/>
      <c r="D104" s="118" t="s">
        <v>125</v>
      </c>
      <c r="E104" s="119"/>
      <c r="F104" s="119"/>
      <c r="G104" s="119"/>
      <c r="H104" s="119"/>
      <c r="I104" s="119"/>
      <c r="J104" s="120">
        <f>J226</f>
        <v>0</v>
      </c>
      <c r="L104" s="117"/>
    </row>
    <row r="105" spans="2:12" s="9" customFormat="1" ht="14.9" customHeight="1" x14ac:dyDescent="0.2">
      <c r="B105" s="117"/>
      <c r="D105" s="118" t="s">
        <v>128</v>
      </c>
      <c r="E105" s="119"/>
      <c r="F105" s="119"/>
      <c r="G105" s="119"/>
      <c r="H105" s="119"/>
      <c r="I105" s="119"/>
      <c r="J105" s="120">
        <f>J227</f>
        <v>0</v>
      </c>
      <c r="L105" s="117"/>
    </row>
    <row r="106" spans="2:12" s="1" customFormat="1" ht="21.75" customHeight="1" x14ac:dyDescent="0.2">
      <c r="B106" s="32"/>
      <c r="L106" s="32"/>
    </row>
    <row r="107" spans="2:12" s="1" customFormat="1" ht="7" customHeight="1" x14ac:dyDescent="0.2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7" customHeight="1" x14ac:dyDescent="0.2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5" customHeight="1" x14ac:dyDescent="0.2">
      <c r="B112" s="32"/>
      <c r="C112" s="20" t="s">
        <v>133</v>
      </c>
      <c r="L112" s="32"/>
    </row>
    <row r="113" spans="2:63" s="1" customFormat="1" ht="7" customHeight="1" x14ac:dyDescent="0.2">
      <c r="B113" s="32"/>
      <c r="L113" s="32"/>
    </row>
    <row r="114" spans="2:63" s="1" customFormat="1" ht="12" customHeight="1" x14ac:dyDescent="0.2">
      <c r="B114" s="32"/>
      <c r="C114" s="26" t="s">
        <v>15</v>
      </c>
      <c r="L114" s="32"/>
    </row>
    <row r="115" spans="2:63" s="1" customFormat="1" ht="16.5" customHeight="1" x14ac:dyDescent="0.2">
      <c r="B115" s="32"/>
      <c r="E115" s="244" t="str">
        <f>E7</f>
        <v>Otava, Strakonice - obnova Staré řeky</v>
      </c>
      <c r="F115" s="245"/>
      <c r="G115" s="245"/>
      <c r="H115" s="245"/>
      <c r="L115" s="32"/>
    </row>
    <row r="116" spans="2:63" s="1" customFormat="1" ht="12" customHeight="1" x14ac:dyDescent="0.2">
      <c r="B116" s="32"/>
      <c r="C116" s="26" t="s">
        <v>110</v>
      </c>
      <c r="L116" s="32"/>
    </row>
    <row r="117" spans="2:63" s="1" customFormat="1" ht="30" customHeight="1" x14ac:dyDescent="0.2">
      <c r="B117" s="32"/>
      <c r="E117" s="239" t="str">
        <f>E9</f>
        <v>32-2.2/2023 - SO 02.2 -Staveništní komunikace trvale ponechaná</v>
      </c>
      <c r="F117" s="201"/>
      <c r="G117" s="201"/>
      <c r="H117" s="201"/>
      <c r="L117" s="32"/>
    </row>
    <row r="118" spans="2:63" s="1" customFormat="1" ht="7" customHeight="1" x14ac:dyDescent="0.2">
      <c r="B118" s="32"/>
      <c r="L118" s="32"/>
    </row>
    <row r="119" spans="2:63" s="1" customFormat="1" ht="12" customHeight="1" x14ac:dyDescent="0.2">
      <c r="B119" s="32"/>
      <c r="C119" s="26" t="s">
        <v>20</v>
      </c>
      <c r="F119" s="24" t="str">
        <f>F12</f>
        <v xml:space="preserve"> </v>
      </c>
      <c r="I119" s="26" t="s">
        <v>22</v>
      </c>
      <c r="J119" s="52">
        <f>IF(J12="","",J12)</f>
        <v>0</v>
      </c>
      <c r="L119" s="32"/>
    </row>
    <row r="120" spans="2:63" s="1" customFormat="1" ht="7" customHeight="1" x14ac:dyDescent="0.2">
      <c r="B120" s="32"/>
      <c r="L120" s="32"/>
    </row>
    <row r="121" spans="2:63" s="1" customFormat="1" ht="40" customHeight="1" x14ac:dyDescent="0.2">
      <c r="B121" s="32"/>
      <c r="C121" s="26" t="s">
        <v>23</v>
      </c>
      <c r="F121" s="24" t="str">
        <f>E15</f>
        <v>Povodí Vltavy, s.p., Holečkova 3178/8, Praha 5</v>
      </c>
      <c r="I121" s="26" t="s">
        <v>28</v>
      </c>
      <c r="J121" s="29" t="str">
        <f>E21</f>
        <v>Ing Jan Kapsa, Jiráskovo nábř. 11, Č. Budějovice</v>
      </c>
      <c r="L121" s="32"/>
    </row>
    <row r="122" spans="2:63" s="1" customFormat="1" ht="15.15" customHeight="1" x14ac:dyDescent="0.2">
      <c r="B122" s="32"/>
      <c r="C122" s="26" t="s">
        <v>27</v>
      </c>
      <c r="F122" s="24">
        <f>IF(E18="","",E18)</f>
        <v>0</v>
      </c>
      <c r="I122" s="26" t="s">
        <v>31</v>
      </c>
      <c r="J122" s="29" t="str">
        <f>E24</f>
        <v xml:space="preserve"> </v>
      </c>
      <c r="L122" s="32"/>
    </row>
    <row r="123" spans="2:63" s="1" customFormat="1" ht="10.25" customHeight="1" x14ac:dyDescent="0.2">
      <c r="B123" s="32"/>
      <c r="L123" s="32"/>
    </row>
    <row r="124" spans="2:63" s="10" customFormat="1" ht="29.25" customHeight="1" x14ac:dyDescent="0.2">
      <c r="B124" s="121"/>
      <c r="C124" s="122" t="s">
        <v>134</v>
      </c>
      <c r="D124" s="123" t="s">
        <v>62</v>
      </c>
      <c r="E124" s="123" t="s">
        <v>58</v>
      </c>
      <c r="F124" s="123" t="s">
        <v>59</v>
      </c>
      <c r="G124" s="123" t="s">
        <v>135</v>
      </c>
      <c r="H124" s="123" t="s">
        <v>136</v>
      </c>
      <c r="I124" s="123" t="s">
        <v>137</v>
      </c>
      <c r="J124" s="124" t="s">
        <v>113</v>
      </c>
      <c r="K124" s="125" t="s">
        <v>138</v>
      </c>
      <c r="L124" s="121"/>
      <c r="M124" s="59" t="s">
        <v>1</v>
      </c>
      <c r="N124" s="60" t="s">
        <v>41</v>
      </c>
      <c r="O124" s="60" t="s">
        <v>139</v>
      </c>
      <c r="P124" s="60" t="s">
        <v>140</v>
      </c>
      <c r="Q124" s="60" t="s">
        <v>141</v>
      </c>
      <c r="R124" s="60" t="s">
        <v>142</v>
      </c>
      <c r="S124" s="60" t="s">
        <v>143</v>
      </c>
      <c r="T124" s="61" t="s">
        <v>144</v>
      </c>
    </row>
    <row r="125" spans="2:63" s="1" customFormat="1" ht="22.75" customHeight="1" x14ac:dyDescent="0.35">
      <c r="B125" s="32"/>
      <c r="C125" s="64" t="s">
        <v>145</v>
      </c>
      <c r="J125" s="126">
        <f>BK125</f>
        <v>0</v>
      </c>
      <c r="L125" s="32"/>
      <c r="M125" s="62"/>
      <c r="N125" s="53"/>
      <c r="O125" s="53"/>
      <c r="P125" s="127">
        <f>P126</f>
        <v>0</v>
      </c>
      <c r="Q125" s="53"/>
      <c r="R125" s="127">
        <f>R126</f>
        <v>0</v>
      </c>
      <c r="S125" s="53"/>
      <c r="T125" s="128">
        <f>T126</f>
        <v>0</v>
      </c>
      <c r="AT125" s="16" t="s">
        <v>76</v>
      </c>
      <c r="AU125" s="16" t="s">
        <v>115</v>
      </c>
      <c r="BK125" s="129">
        <f>BK126</f>
        <v>0</v>
      </c>
    </row>
    <row r="126" spans="2:63" s="11" customFormat="1" ht="25.9" customHeight="1" x14ac:dyDescent="0.35">
      <c r="B126" s="130"/>
      <c r="D126" s="131" t="s">
        <v>76</v>
      </c>
      <c r="E126" s="132" t="s">
        <v>146</v>
      </c>
      <c r="F126" s="132" t="s">
        <v>147</v>
      </c>
      <c r="I126" s="133"/>
      <c r="J126" s="134">
        <f>BK126</f>
        <v>0</v>
      </c>
      <c r="L126" s="130"/>
      <c r="M126" s="135"/>
      <c r="P126" s="136">
        <f>P127+P206+P221+P226</f>
        <v>0</v>
      </c>
      <c r="R126" s="136">
        <f>R127+R206+R221+R226</f>
        <v>0</v>
      </c>
      <c r="T126" s="137">
        <f>T127+T206+T221+T226</f>
        <v>0</v>
      </c>
      <c r="AR126" s="131" t="s">
        <v>84</v>
      </c>
      <c r="AT126" s="138" t="s">
        <v>76</v>
      </c>
      <c r="AU126" s="138" t="s">
        <v>77</v>
      </c>
      <c r="AY126" s="131" t="s">
        <v>148</v>
      </c>
      <c r="BK126" s="139">
        <f>BK127+BK206+BK221+BK226</f>
        <v>0</v>
      </c>
    </row>
    <row r="127" spans="2:63" s="11" customFormat="1" ht="22.75" customHeight="1" x14ac:dyDescent="0.25">
      <c r="B127" s="130"/>
      <c r="D127" s="131" t="s">
        <v>76</v>
      </c>
      <c r="E127" s="140" t="s">
        <v>84</v>
      </c>
      <c r="F127" s="140" t="s">
        <v>149</v>
      </c>
      <c r="I127" s="133"/>
      <c r="J127" s="141">
        <f>BK127</f>
        <v>0</v>
      </c>
      <c r="L127" s="130"/>
      <c r="M127" s="135"/>
      <c r="P127" s="136">
        <f>P128+P180+P184</f>
        <v>0</v>
      </c>
      <c r="R127" s="136">
        <f>R128+R180+R184</f>
        <v>0</v>
      </c>
      <c r="T127" s="137">
        <f>T128+T180+T184</f>
        <v>0</v>
      </c>
      <c r="AR127" s="131" t="s">
        <v>84</v>
      </c>
      <c r="AT127" s="138" t="s">
        <v>76</v>
      </c>
      <c r="AU127" s="138" t="s">
        <v>84</v>
      </c>
      <c r="AY127" s="131" t="s">
        <v>148</v>
      </c>
      <c r="BK127" s="139">
        <f>BK128+BK180+BK184</f>
        <v>0</v>
      </c>
    </row>
    <row r="128" spans="2:63" s="11" customFormat="1" ht="20.9" customHeight="1" x14ac:dyDescent="0.25">
      <c r="B128" s="130"/>
      <c r="D128" s="131" t="s">
        <v>76</v>
      </c>
      <c r="E128" s="140" t="s">
        <v>150</v>
      </c>
      <c r="F128" s="140" t="s">
        <v>440</v>
      </c>
      <c r="I128" s="133"/>
      <c r="J128" s="141">
        <f>BK128</f>
        <v>0</v>
      </c>
      <c r="L128" s="130"/>
      <c r="M128" s="135"/>
      <c r="P128" s="136">
        <f>SUM(P129:P179)</f>
        <v>0</v>
      </c>
      <c r="R128" s="136">
        <f>SUM(R129:R179)</f>
        <v>0</v>
      </c>
      <c r="T128" s="137">
        <f>SUM(T129:T179)</f>
        <v>0</v>
      </c>
      <c r="AR128" s="131" t="s">
        <v>84</v>
      </c>
      <c r="AT128" s="138" t="s">
        <v>76</v>
      </c>
      <c r="AU128" s="138" t="s">
        <v>86</v>
      </c>
      <c r="AY128" s="131" t="s">
        <v>148</v>
      </c>
      <c r="BK128" s="139">
        <f>SUM(BK129:BK179)</f>
        <v>0</v>
      </c>
    </row>
    <row r="129" spans="2:65" s="1" customFormat="1" ht="24.15" customHeight="1" x14ac:dyDescent="0.2">
      <c r="B129" s="32"/>
      <c r="C129" s="142" t="s">
        <v>84</v>
      </c>
      <c r="D129" s="142" t="s">
        <v>152</v>
      </c>
      <c r="E129" s="143" t="s">
        <v>159</v>
      </c>
      <c r="F129" s="144" t="s">
        <v>160</v>
      </c>
      <c r="G129" s="145" t="s">
        <v>161</v>
      </c>
      <c r="H129" s="146">
        <v>1</v>
      </c>
      <c r="I129" s="147"/>
      <c r="J129" s="148">
        <f>ROUND(I129*H129,2)</f>
        <v>0</v>
      </c>
      <c r="K129" s="149"/>
      <c r="L129" s="32"/>
      <c r="M129" s="150" t="s">
        <v>1</v>
      </c>
      <c r="N129" s="151" t="s">
        <v>42</v>
      </c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AR129" s="154" t="s">
        <v>156</v>
      </c>
      <c r="AT129" s="154" t="s">
        <v>152</v>
      </c>
      <c r="AU129" s="154" t="s">
        <v>157</v>
      </c>
      <c r="AY129" s="16" t="s">
        <v>148</v>
      </c>
      <c r="BE129" s="92">
        <f>IF(N129="základní",J129,0)</f>
        <v>0</v>
      </c>
      <c r="BF129" s="92">
        <f>IF(N129="snížená",J129,0)</f>
        <v>0</v>
      </c>
      <c r="BG129" s="92">
        <f>IF(N129="zákl. přenesená",J129,0)</f>
        <v>0</v>
      </c>
      <c r="BH129" s="92">
        <f>IF(N129="sníž. přenesená",J129,0)</f>
        <v>0</v>
      </c>
      <c r="BI129" s="92">
        <f>IF(N129="nulová",J129,0)</f>
        <v>0</v>
      </c>
      <c r="BJ129" s="16" t="s">
        <v>84</v>
      </c>
      <c r="BK129" s="92">
        <f>ROUND(I129*H129,2)</f>
        <v>0</v>
      </c>
      <c r="BL129" s="16" t="s">
        <v>156</v>
      </c>
      <c r="BM129" s="154" t="s">
        <v>86</v>
      </c>
    </row>
    <row r="130" spans="2:65" s="12" customFormat="1" x14ac:dyDescent="0.2">
      <c r="B130" s="155"/>
      <c r="D130" s="156" t="s">
        <v>163</v>
      </c>
      <c r="E130" s="157" t="s">
        <v>1</v>
      </c>
      <c r="F130" s="158" t="s">
        <v>487</v>
      </c>
      <c r="H130" s="159">
        <v>1</v>
      </c>
      <c r="I130" s="160"/>
      <c r="L130" s="155"/>
      <c r="M130" s="161"/>
      <c r="T130" s="162"/>
      <c r="AT130" s="157" t="s">
        <v>163</v>
      </c>
      <c r="AU130" s="157" t="s">
        <v>157</v>
      </c>
      <c r="AV130" s="12" t="s">
        <v>86</v>
      </c>
      <c r="AW130" s="12" t="s">
        <v>30</v>
      </c>
      <c r="AX130" s="12" t="s">
        <v>77</v>
      </c>
      <c r="AY130" s="157" t="s">
        <v>148</v>
      </c>
    </row>
    <row r="131" spans="2:65" s="13" customFormat="1" x14ac:dyDescent="0.2">
      <c r="B131" s="163"/>
      <c r="D131" s="156" t="s">
        <v>163</v>
      </c>
      <c r="E131" s="164" t="s">
        <v>1</v>
      </c>
      <c r="F131" s="165" t="s">
        <v>166</v>
      </c>
      <c r="H131" s="166">
        <v>1</v>
      </c>
      <c r="I131" s="167"/>
      <c r="L131" s="163"/>
      <c r="M131" s="168"/>
      <c r="T131" s="169"/>
      <c r="AT131" s="164" t="s">
        <v>163</v>
      </c>
      <c r="AU131" s="164" t="s">
        <v>157</v>
      </c>
      <c r="AV131" s="13" t="s">
        <v>156</v>
      </c>
      <c r="AW131" s="13" t="s">
        <v>30</v>
      </c>
      <c r="AX131" s="13" t="s">
        <v>84</v>
      </c>
      <c r="AY131" s="164" t="s">
        <v>148</v>
      </c>
    </row>
    <row r="132" spans="2:65" s="1" customFormat="1" ht="24.15" customHeight="1" x14ac:dyDescent="0.2">
      <c r="B132" s="32"/>
      <c r="C132" s="142" t="s">
        <v>86</v>
      </c>
      <c r="D132" s="142" t="s">
        <v>152</v>
      </c>
      <c r="E132" s="143" t="s">
        <v>167</v>
      </c>
      <c r="F132" s="144" t="s">
        <v>168</v>
      </c>
      <c r="G132" s="145" t="s">
        <v>161</v>
      </c>
      <c r="H132" s="146">
        <v>22</v>
      </c>
      <c r="I132" s="147"/>
      <c r="J132" s="148">
        <f>ROUND(I132*H132,2)</f>
        <v>0</v>
      </c>
      <c r="K132" s="149"/>
      <c r="L132" s="32"/>
      <c r="M132" s="150" t="s">
        <v>1</v>
      </c>
      <c r="N132" s="151" t="s">
        <v>42</v>
      </c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AR132" s="154" t="s">
        <v>156</v>
      </c>
      <c r="AT132" s="154" t="s">
        <v>152</v>
      </c>
      <c r="AU132" s="154" t="s">
        <v>157</v>
      </c>
      <c r="AY132" s="16" t="s">
        <v>148</v>
      </c>
      <c r="BE132" s="92">
        <f>IF(N132="základní",J132,0)</f>
        <v>0</v>
      </c>
      <c r="BF132" s="92">
        <f>IF(N132="snížená",J132,0)</f>
        <v>0</v>
      </c>
      <c r="BG132" s="92">
        <f>IF(N132="zákl. přenesená",J132,0)</f>
        <v>0</v>
      </c>
      <c r="BH132" s="92">
        <f>IF(N132="sníž. přenesená",J132,0)</f>
        <v>0</v>
      </c>
      <c r="BI132" s="92">
        <f>IF(N132="nulová",J132,0)</f>
        <v>0</v>
      </c>
      <c r="BJ132" s="16" t="s">
        <v>84</v>
      </c>
      <c r="BK132" s="92">
        <f>ROUND(I132*H132,2)</f>
        <v>0</v>
      </c>
      <c r="BL132" s="16" t="s">
        <v>156</v>
      </c>
      <c r="BM132" s="154" t="s">
        <v>156</v>
      </c>
    </row>
    <row r="133" spans="2:65" s="12" customFormat="1" x14ac:dyDescent="0.2">
      <c r="B133" s="155"/>
      <c r="D133" s="156" t="s">
        <v>163</v>
      </c>
      <c r="E133" s="157" t="s">
        <v>1</v>
      </c>
      <c r="F133" s="158" t="s">
        <v>488</v>
      </c>
      <c r="H133" s="159">
        <v>4</v>
      </c>
      <c r="I133" s="160"/>
      <c r="L133" s="155"/>
      <c r="M133" s="161"/>
      <c r="T133" s="162"/>
      <c r="AT133" s="157" t="s">
        <v>163</v>
      </c>
      <c r="AU133" s="157" t="s">
        <v>157</v>
      </c>
      <c r="AV133" s="12" t="s">
        <v>86</v>
      </c>
      <c r="AW133" s="12" t="s">
        <v>30</v>
      </c>
      <c r="AX133" s="12" t="s">
        <v>77</v>
      </c>
      <c r="AY133" s="157" t="s">
        <v>148</v>
      </c>
    </row>
    <row r="134" spans="2:65" s="12" customFormat="1" x14ac:dyDescent="0.2">
      <c r="B134" s="155"/>
      <c r="D134" s="156" t="s">
        <v>163</v>
      </c>
      <c r="E134" s="157" t="s">
        <v>1</v>
      </c>
      <c r="F134" s="158" t="s">
        <v>487</v>
      </c>
      <c r="H134" s="159">
        <v>1</v>
      </c>
      <c r="I134" s="160"/>
      <c r="L134" s="155"/>
      <c r="M134" s="161"/>
      <c r="T134" s="162"/>
      <c r="AT134" s="157" t="s">
        <v>163</v>
      </c>
      <c r="AU134" s="157" t="s">
        <v>157</v>
      </c>
      <c r="AV134" s="12" t="s">
        <v>86</v>
      </c>
      <c r="AW134" s="12" t="s">
        <v>30</v>
      </c>
      <c r="AX134" s="12" t="s">
        <v>77</v>
      </c>
      <c r="AY134" s="157" t="s">
        <v>148</v>
      </c>
    </row>
    <row r="135" spans="2:65" s="12" customFormat="1" x14ac:dyDescent="0.2">
      <c r="B135" s="155"/>
      <c r="D135" s="156" t="s">
        <v>163</v>
      </c>
      <c r="E135" s="157" t="s">
        <v>1</v>
      </c>
      <c r="F135" s="158" t="s">
        <v>489</v>
      </c>
      <c r="H135" s="159">
        <v>16</v>
      </c>
      <c r="I135" s="160"/>
      <c r="L135" s="155"/>
      <c r="M135" s="161"/>
      <c r="T135" s="162"/>
      <c r="AT135" s="157" t="s">
        <v>163</v>
      </c>
      <c r="AU135" s="157" t="s">
        <v>157</v>
      </c>
      <c r="AV135" s="12" t="s">
        <v>86</v>
      </c>
      <c r="AW135" s="12" t="s">
        <v>30</v>
      </c>
      <c r="AX135" s="12" t="s">
        <v>77</v>
      </c>
      <c r="AY135" s="157" t="s">
        <v>148</v>
      </c>
    </row>
    <row r="136" spans="2:65" s="12" customFormat="1" x14ac:dyDescent="0.2">
      <c r="B136" s="155"/>
      <c r="D136" s="156" t="s">
        <v>163</v>
      </c>
      <c r="E136" s="157" t="s">
        <v>1</v>
      </c>
      <c r="F136" s="158" t="s">
        <v>175</v>
      </c>
      <c r="H136" s="159">
        <v>1</v>
      </c>
      <c r="I136" s="160"/>
      <c r="L136" s="155"/>
      <c r="M136" s="161"/>
      <c r="T136" s="162"/>
      <c r="AT136" s="157" t="s">
        <v>163</v>
      </c>
      <c r="AU136" s="157" t="s">
        <v>157</v>
      </c>
      <c r="AV136" s="12" t="s">
        <v>86</v>
      </c>
      <c r="AW136" s="12" t="s">
        <v>30</v>
      </c>
      <c r="AX136" s="12" t="s">
        <v>77</v>
      </c>
      <c r="AY136" s="157" t="s">
        <v>148</v>
      </c>
    </row>
    <row r="137" spans="2:65" s="13" customFormat="1" x14ac:dyDescent="0.2">
      <c r="B137" s="163"/>
      <c r="D137" s="156" t="s">
        <v>163</v>
      </c>
      <c r="E137" s="164" t="s">
        <v>1</v>
      </c>
      <c r="F137" s="165" t="s">
        <v>166</v>
      </c>
      <c r="H137" s="166">
        <v>22</v>
      </c>
      <c r="I137" s="167"/>
      <c r="L137" s="163"/>
      <c r="M137" s="168"/>
      <c r="T137" s="169"/>
      <c r="AT137" s="164" t="s">
        <v>163</v>
      </c>
      <c r="AU137" s="164" t="s">
        <v>157</v>
      </c>
      <c r="AV137" s="13" t="s">
        <v>156</v>
      </c>
      <c r="AW137" s="13" t="s">
        <v>30</v>
      </c>
      <c r="AX137" s="13" t="s">
        <v>84</v>
      </c>
      <c r="AY137" s="164" t="s">
        <v>148</v>
      </c>
    </row>
    <row r="138" spans="2:65" s="1" customFormat="1" ht="24.15" customHeight="1" x14ac:dyDescent="0.2">
      <c r="B138" s="32"/>
      <c r="C138" s="142" t="s">
        <v>157</v>
      </c>
      <c r="D138" s="142" t="s">
        <v>152</v>
      </c>
      <c r="E138" s="143" t="s">
        <v>490</v>
      </c>
      <c r="F138" s="144" t="s">
        <v>491</v>
      </c>
      <c r="G138" s="145" t="s">
        <v>161</v>
      </c>
      <c r="H138" s="146">
        <v>4</v>
      </c>
      <c r="I138" s="147"/>
      <c r="J138" s="148">
        <f>ROUND(I138*H138,2)</f>
        <v>0</v>
      </c>
      <c r="K138" s="149"/>
      <c r="L138" s="32"/>
      <c r="M138" s="150" t="s">
        <v>1</v>
      </c>
      <c r="N138" s="151" t="s">
        <v>42</v>
      </c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AR138" s="154" t="s">
        <v>156</v>
      </c>
      <c r="AT138" s="154" t="s">
        <v>152</v>
      </c>
      <c r="AU138" s="154" t="s">
        <v>157</v>
      </c>
      <c r="AY138" s="16" t="s">
        <v>148</v>
      </c>
      <c r="BE138" s="92">
        <f>IF(N138="základní",J138,0)</f>
        <v>0</v>
      </c>
      <c r="BF138" s="92">
        <f>IF(N138="snížená",J138,0)</f>
        <v>0</v>
      </c>
      <c r="BG138" s="92">
        <f>IF(N138="zákl. přenesená",J138,0)</f>
        <v>0</v>
      </c>
      <c r="BH138" s="92">
        <f>IF(N138="sníž. přenesená",J138,0)</f>
        <v>0</v>
      </c>
      <c r="BI138" s="92">
        <f>IF(N138="nulová",J138,0)</f>
        <v>0</v>
      </c>
      <c r="BJ138" s="16" t="s">
        <v>84</v>
      </c>
      <c r="BK138" s="92">
        <f>ROUND(I138*H138,2)</f>
        <v>0</v>
      </c>
      <c r="BL138" s="16" t="s">
        <v>156</v>
      </c>
      <c r="BM138" s="154" t="s">
        <v>180</v>
      </c>
    </row>
    <row r="139" spans="2:65" s="14" customFormat="1" x14ac:dyDescent="0.2">
      <c r="B139" s="170"/>
      <c r="D139" s="156" t="s">
        <v>163</v>
      </c>
      <c r="E139" s="171" t="s">
        <v>1</v>
      </c>
      <c r="F139" s="172" t="s">
        <v>492</v>
      </c>
      <c r="H139" s="171" t="s">
        <v>1</v>
      </c>
      <c r="I139" s="173"/>
      <c r="L139" s="170"/>
      <c r="M139" s="174"/>
      <c r="T139" s="175"/>
      <c r="AT139" s="171" t="s">
        <v>163</v>
      </c>
      <c r="AU139" s="171" t="s">
        <v>157</v>
      </c>
      <c r="AV139" s="14" t="s">
        <v>84</v>
      </c>
      <c r="AW139" s="14" t="s">
        <v>30</v>
      </c>
      <c r="AX139" s="14" t="s">
        <v>77</v>
      </c>
      <c r="AY139" s="171" t="s">
        <v>148</v>
      </c>
    </row>
    <row r="140" spans="2:65" s="12" customFormat="1" x14ac:dyDescent="0.2">
      <c r="B140" s="155"/>
      <c r="D140" s="156" t="s">
        <v>163</v>
      </c>
      <c r="E140" s="157" t="s">
        <v>1</v>
      </c>
      <c r="F140" s="158" t="s">
        <v>171</v>
      </c>
      <c r="H140" s="159">
        <v>1</v>
      </c>
      <c r="I140" s="160"/>
      <c r="L140" s="155"/>
      <c r="M140" s="161"/>
      <c r="T140" s="162"/>
      <c r="AT140" s="157" t="s">
        <v>163</v>
      </c>
      <c r="AU140" s="157" t="s">
        <v>157</v>
      </c>
      <c r="AV140" s="12" t="s">
        <v>86</v>
      </c>
      <c r="AW140" s="12" t="s">
        <v>30</v>
      </c>
      <c r="AX140" s="12" t="s">
        <v>77</v>
      </c>
      <c r="AY140" s="157" t="s">
        <v>148</v>
      </c>
    </row>
    <row r="141" spans="2:65" s="12" customFormat="1" x14ac:dyDescent="0.2">
      <c r="B141" s="155"/>
      <c r="D141" s="156" t="s">
        <v>163</v>
      </c>
      <c r="E141" s="157" t="s">
        <v>1</v>
      </c>
      <c r="F141" s="158" t="s">
        <v>493</v>
      </c>
      <c r="H141" s="159">
        <v>3</v>
      </c>
      <c r="I141" s="160"/>
      <c r="L141" s="155"/>
      <c r="M141" s="161"/>
      <c r="T141" s="162"/>
      <c r="AT141" s="157" t="s">
        <v>163</v>
      </c>
      <c r="AU141" s="157" t="s">
        <v>157</v>
      </c>
      <c r="AV141" s="12" t="s">
        <v>86</v>
      </c>
      <c r="AW141" s="12" t="s">
        <v>30</v>
      </c>
      <c r="AX141" s="12" t="s">
        <v>77</v>
      </c>
      <c r="AY141" s="157" t="s">
        <v>148</v>
      </c>
    </row>
    <row r="142" spans="2:65" s="13" customFormat="1" x14ac:dyDescent="0.2">
      <c r="B142" s="163"/>
      <c r="D142" s="156" t="s">
        <v>163</v>
      </c>
      <c r="E142" s="164" t="s">
        <v>1</v>
      </c>
      <c r="F142" s="165" t="s">
        <v>166</v>
      </c>
      <c r="H142" s="166">
        <v>4</v>
      </c>
      <c r="I142" s="167"/>
      <c r="L142" s="163"/>
      <c r="M142" s="168"/>
      <c r="T142" s="169"/>
      <c r="AT142" s="164" t="s">
        <v>163</v>
      </c>
      <c r="AU142" s="164" t="s">
        <v>157</v>
      </c>
      <c r="AV142" s="13" t="s">
        <v>156</v>
      </c>
      <c r="AW142" s="13" t="s">
        <v>30</v>
      </c>
      <c r="AX142" s="13" t="s">
        <v>84</v>
      </c>
      <c r="AY142" s="164" t="s">
        <v>148</v>
      </c>
    </row>
    <row r="143" spans="2:65" s="1" customFormat="1" ht="21.75" customHeight="1" x14ac:dyDescent="0.2">
      <c r="B143" s="32"/>
      <c r="C143" s="142" t="s">
        <v>156</v>
      </c>
      <c r="D143" s="142" t="s">
        <v>152</v>
      </c>
      <c r="E143" s="143" t="s">
        <v>177</v>
      </c>
      <c r="F143" s="144" t="s">
        <v>178</v>
      </c>
      <c r="G143" s="145" t="s">
        <v>161</v>
      </c>
      <c r="H143" s="146">
        <v>1</v>
      </c>
      <c r="I143" s="147"/>
      <c r="J143" s="148">
        <f>ROUND(I143*H143,2)</f>
        <v>0</v>
      </c>
      <c r="K143" s="149"/>
      <c r="L143" s="32"/>
      <c r="M143" s="150" t="s">
        <v>1</v>
      </c>
      <c r="N143" s="151" t="s">
        <v>42</v>
      </c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AR143" s="154" t="s">
        <v>156</v>
      </c>
      <c r="AT143" s="154" t="s">
        <v>152</v>
      </c>
      <c r="AU143" s="154" t="s">
        <v>157</v>
      </c>
      <c r="AY143" s="16" t="s">
        <v>148</v>
      </c>
      <c r="BE143" s="92">
        <f>IF(N143="základní",J143,0)</f>
        <v>0</v>
      </c>
      <c r="BF143" s="92">
        <f>IF(N143="snížená",J143,0)</f>
        <v>0</v>
      </c>
      <c r="BG143" s="92">
        <f>IF(N143="zákl. přenesená",J143,0)</f>
        <v>0</v>
      </c>
      <c r="BH143" s="92">
        <f>IF(N143="sníž. přenesená",J143,0)</f>
        <v>0</v>
      </c>
      <c r="BI143" s="92">
        <f>IF(N143="nulová",J143,0)</f>
        <v>0</v>
      </c>
      <c r="BJ143" s="16" t="s">
        <v>84</v>
      </c>
      <c r="BK143" s="92">
        <f>ROUND(I143*H143,2)</f>
        <v>0</v>
      </c>
      <c r="BL143" s="16" t="s">
        <v>156</v>
      </c>
      <c r="BM143" s="154" t="s">
        <v>188</v>
      </c>
    </row>
    <row r="144" spans="2:65" s="12" customFormat="1" x14ac:dyDescent="0.2">
      <c r="B144" s="155"/>
      <c r="D144" s="156" t="s">
        <v>163</v>
      </c>
      <c r="E144" s="157" t="s">
        <v>1</v>
      </c>
      <c r="F144" s="158" t="s">
        <v>487</v>
      </c>
      <c r="H144" s="159">
        <v>1</v>
      </c>
      <c r="I144" s="160"/>
      <c r="L144" s="155"/>
      <c r="M144" s="161"/>
      <c r="T144" s="162"/>
      <c r="AT144" s="157" t="s">
        <v>163</v>
      </c>
      <c r="AU144" s="157" t="s">
        <v>157</v>
      </c>
      <c r="AV144" s="12" t="s">
        <v>86</v>
      </c>
      <c r="AW144" s="12" t="s">
        <v>30</v>
      </c>
      <c r="AX144" s="12" t="s">
        <v>77</v>
      </c>
      <c r="AY144" s="157" t="s">
        <v>148</v>
      </c>
    </row>
    <row r="145" spans="2:65" s="13" customFormat="1" x14ac:dyDescent="0.2">
      <c r="B145" s="163"/>
      <c r="D145" s="156" t="s">
        <v>163</v>
      </c>
      <c r="E145" s="164" t="s">
        <v>1</v>
      </c>
      <c r="F145" s="165" t="s">
        <v>166</v>
      </c>
      <c r="H145" s="166">
        <v>1</v>
      </c>
      <c r="I145" s="167"/>
      <c r="L145" s="163"/>
      <c r="M145" s="168"/>
      <c r="T145" s="169"/>
      <c r="AT145" s="164" t="s">
        <v>163</v>
      </c>
      <c r="AU145" s="164" t="s">
        <v>157</v>
      </c>
      <c r="AV145" s="13" t="s">
        <v>156</v>
      </c>
      <c r="AW145" s="13" t="s">
        <v>30</v>
      </c>
      <c r="AX145" s="13" t="s">
        <v>84</v>
      </c>
      <c r="AY145" s="164" t="s">
        <v>148</v>
      </c>
    </row>
    <row r="146" spans="2:65" s="1" customFormat="1" ht="21.75" customHeight="1" x14ac:dyDescent="0.2">
      <c r="B146" s="32"/>
      <c r="C146" s="142" t="s">
        <v>176</v>
      </c>
      <c r="D146" s="142" t="s">
        <v>152</v>
      </c>
      <c r="E146" s="143" t="s">
        <v>181</v>
      </c>
      <c r="F146" s="144" t="s">
        <v>182</v>
      </c>
      <c r="G146" s="145" t="s">
        <v>161</v>
      </c>
      <c r="H146" s="146">
        <v>22</v>
      </c>
      <c r="I146" s="147"/>
      <c r="J146" s="148">
        <f>ROUND(I146*H146,2)</f>
        <v>0</v>
      </c>
      <c r="K146" s="149"/>
      <c r="L146" s="32"/>
      <c r="M146" s="150" t="s">
        <v>1</v>
      </c>
      <c r="N146" s="151" t="s">
        <v>42</v>
      </c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AR146" s="154" t="s">
        <v>156</v>
      </c>
      <c r="AT146" s="154" t="s">
        <v>152</v>
      </c>
      <c r="AU146" s="154" t="s">
        <v>157</v>
      </c>
      <c r="AY146" s="16" t="s">
        <v>148</v>
      </c>
      <c r="BE146" s="92">
        <f>IF(N146="základní",J146,0)</f>
        <v>0</v>
      </c>
      <c r="BF146" s="92">
        <f>IF(N146="snížená",J146,0)</f>
        <v>0</v>
      </c>
      <c r="BG146" s="92">
        <f>IF(N146="zákl. přenesená",J146,0)</f>
        <v>0</v>
      </c>
      <c r="BH146" s="92">
        <f>IF(N146="sníž. přenesená",J146,0)</f>
        <v>0</v>
      </c>
      <c r="BI146" s="92">
        <f>IF(N146="nulová",J146,0)</f>
        <v>0</v>
      </c>
      <c r="BJ146" s="16" t="s">
        <v>84</v>
      </c>
      <c r="BK146" s="92">
        <f>ROUND(I146*H146,2)</f>
        <v>0</v>
      </c>
      <c r="BL146" s="16" t="s">
        <v>156</v>
      </c>
      <c r="BM146" s="154" t="s">
        <v>196</v>
      </c>
    </row>
    <row r="147" spans="2:65" s="12" customFormat="1" x14ac:dyDescent="0.2">
      <c r="B147" s="155"/>
      <c r="D147" s="156" t="s">
        <v>163</v>
      </c>
      <c r="E147" s="157" t="s">
        <v>1</v>
      </c>
      <c r="F147" s="158" t="s">
        <v>488</v>
      </c>
      <c r="H147" s="159">
        <v>4</v>
      </c>
      <c r="I147" s="160"/>
      <c r="L147" s="155"/>
      <c r="M147" s="161"/>
      <c r="T147" s="162"/>
      <c r="AT147" s="157" t="s">
        <v>163</v>
      </c>
      <c r="AU147" s="157" t="s">
        <v>157</v>
      </c>
      <c r="AV147" s="12" t="s">
        <v>86</v>
      </c>
      <c r="AW147" s="12" t="s">
        <v>30</v>
      </c>
      <c r="AX147" s="12" t="s">
        <v>77</v>
      </c>
      <c r="AY147" s="157" t="s">
        <v>148</v>
      </c>
    </row>
    <row r="148" spans="2:65" s="12" customFormat="1" x14ac:dyDescent="0.2">
      <c r="B148" s="155"/>
      <c r="D148" s="156" t="s">
        <v>163</v>
      </c>
      <c r="E148" s="157" t="s">
        <v>1</v>
      </c>
      <c r="F148" s="158" t="s">
        <v>487</v>
      </c>
      <c r="H148" s="159">
        <v>1</v>
      </c>
      <c r="I148" s="160"/>
      <c r="L148" s="155"/>
      <c r="M148" s="161"/>
      <c r="T148" s="162"/>
      <c r="AT148" s="157" t="s">
        <v>163</v>
      </c>
      <c r="AU148" s="157" t="s">
        <v>157</v>
      </c>
      <c r="AV148" s="12" t="s">
        <v>86</v>
      </c>
      <c r="AW148" s="12" t="s">
        <v>30</v>
      </c>
      <c r="AX148" s="12" t="s">
        <v>77</v>
      </c>
      <c r="AY148" s="157" t="s">
        <v>148</v>
      </c>
    </row>
    <row r="149" spans="2:65" s="12" customFormat="1" x14ac:dyDescent="0.2">
      <c r="B149" s="155"/>
      <c r="D149" s="156" t="s">
        <v>163</v>
      </c>
      <c r="E149" s="157" t="s">
        <v>1</v>
      </c>
      <c r="F149" s="158" t="s">
        <v>489</v>
      </c>
      <c r="H149" s="159">
        <v>16</v>
      </c>
      <c r="I149" s="160"/>
      <c r="L149" s="155"/>
      <c r="M149" s="161"/>
      <c r="T149" s="162"/>
      <c r="AT149" s="157" t="s">
        <v>163</v>
      </c>
      <c r="AU149" s="157" t="s">
        <v>157</v>
      </c>
      <c r="AV149" s="12" t="s">
        <v>86</v>
      </c>
      <c r="AW149" s="12" t="s">
        <v>30</v>
      </c>
      <c r="AX149" s="12" t="s">
        <v>77</v>
      </c>
      <c r="AY149" s="157" t="s">
        <v>148</v>
      </c>
    </row>
    <row r="150" spans="2:65" s="12" customFormat="1" x14ac:dyDescent="0.2">
      <c r="B150" s="155"/>
      <c r="D150" s="156" t="s">
        <v>163</v>
      </c>
      <c r="E150" s="157" t="s">
        <v>1</v>
      </c>
      <c r="F150" s="158" t="s">
        <v>175</v>
      </c>
      <c r="H150" s="159">
        <v>1</v>
      </c>
      <c r="I150" s="160"/>
      <c r="L150" s="155"/>
      <c r="M150" s="161"/>
      <c r="T150" s="162"/>
      <c r="AT150" s="157" t="s">
        <v>163</v>
      </c>
      <c r="AU150" s="157" t="s">
        <v>157</v>
      </c>
      <c r="AV150" s="12" t="s">
        <v>86</v>
      </c>
      <c r="AW150" s="12" t="s">
        <v>30</v>
      </c>
      <c r="AX150" s="12" t="s">
        <v>77</v>
      </c>
      <c r="AY150" s="157" t="s">
        <v>148</v>
      </c>
    </row>
    <row r="151" spans="2:65" s="13" customFormat="1" x14ac:dyDescent="0.2">
      <c r="B151" s="163"/>
      <c r="D151" s="156" t="s">
        <v>163</v>
      </c>
      <c r="E151" s="164" t="s">
        <v>1</v>
      </c>
      <c r="F151" s="165" t="s">
        <v>166</v>
      </c>
      <c r="H151" s="166">
        <v>22</v>
      </c>
      <c r="I151" s="167"/>
      <c r="L151" s="163"/>
      <c r="M151" s="168"/>
      <c r="T151" s="169"/>
      <c r="AT151" s="164" t="s">
        <v>163</v>
      </c>
      <c r="AU151" s="164" t="s">
        <v>157</v>
      </c>
      <c r="AV151" s="13" t="s">
        <v>156</v>
      </c>
      <c r="AW151" s="13" t="s">
        <v>30</v>
      </c>
      <c r="AX151" s="13" t="s">
        <v>84</v>
      </c>
      <c r="AY151" s="164" t="s">
        <v>148</v>
      </c>
    </row>
    <row r="152" spans="2:65" s="1" customFormat="1" ht="21.75" customHeight="1" x14ac:dyDescent="0.2">
      <c r="B152" s="32"/>
      <c r="C152" s="142" t="s">
        <v>180</v>
      </c>
      <c r="D152" s="142" t="s">
        <v>152</v>
      </c>
      <c r="E152" s="143" t="s">
        <v>494</v>
      </c>
      <c r="F152" s="144" t="s">
        <v>495</v>
      </c>
      <c r="G152" s="145" t="s">
        <v>161</v>
      </c>
      <c r="H152" s="146">
        <v>4</v>
      </c>
      <c r="I152" s="147"/>
      <c r="J152" s="148">
        <f>ROUND(I152*H152,2)</f>
        <v>0</v>
      </c>
      <c r="K152" s="149"/>
      <c r="L152" s="32"/>
      <c r="M152" s="150" t="s">
        <v>1</v>
      </c>
      <c r="N152" s="151" t="s">
        <v>42</v>
      </c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AR152" s="154" t="s">
        <v>156</v>
      </c>
      <c r="AT152" s="154" t="s">
        <v>152</v>
      </c>
      <c r="AU152" s="154" t="s">
        <v>157</v>
      </c>
      <c r="AY152" s="16" t="s">
        <v>148</v>
      </c>
      <c r="BE152" s="92">
        <f>IF(N152="základní",J152,0)</f>
        <v>0</v>
      </c>
      <c r="BF152" s="92">
        <f>IF(N152="snížená",J152,0)</f>
        <v>0</v>
      </c>
      <c r="BG152" s="92">
        <f>IF(N152="zákl. přenesená",J152,0)</f>
        <v>0</v>
      </c>
      <c r="BH152" s="92">
        <f>IF(N152="sníž. přenesená",J152,0)</f>
        <v>0</v>
      </c>
      <c r="BI152" s="92">
        <f>IF(N152="nulová",J152,0)</f>
        <v>0</v>
      </c>
      <c r="BJ152" s="16" t="s">
        <v>84</v>
      </c>
      <c r="BK152" s="92">
        <f>ROUND(I152*H152,2)</f>
        <v>0</v>
      </c>
      <c r="BL152" s="16" t="s">
        <v>156</v>
      </c>
      <c r="BM152" s="154" t="s">
        <v>8</v>
      </c>
    </row>
    <row r="153" spans="2:65" s="12" customFormat="1" x14ac:dyDescent="0.2">
      <c r="B153" s="155"/>
      <c r="D153" s="156" t="s">
        <v>163</v>
      </c>
      <c r="E153" s="157" t="s">
        <v>1</v>
      </c>
      <c r="F153" s="158" t="s">
        <v>171</v>
      </c>
      <c r="H153" s="159">
        <v>1</v>
      </c>
      <c r="I153" s="160"/>
      <c r="L153" s="155"/>
      <c r="M153" s="161"/>
      <c r="T153" s="162"/>
      <c r="AT153" s="157" t="s">
        <v>163</v>
      </c>
      <c r="AU153" s="157" t="s">
        <v>157</v>
      </c>
      <c r="AV153" s="12" t="s">
        <v>86</v>
      </c>
      <c r="AW153" s="12" t="s">
        <v>30</v>
      </c>
      <c r="AX153" s="12" t="s">
        <v>77</v>
      </c>
      <c r="AY153" s="157" t="s">
        <v>148</v>
      </c>
    </row>
    <row r="154" spans="2:65" s="12" customFormat="1" x14ac:dyDescent="0.2">
      <c r="B154" s="155"/>
      <c r="D154" s="156" t="s">
        <v>163</v>
      </c>
      <c r="E154" s="157" t="s">
        <v>1</v>
      </c>
      <c r="F154" s="158" t="s">
        <v>493</v>
      </c>
      <c r="H154" s="159">
        <v>3</v>
      </c>
      <c r="I154" s="160"/>
      <c r="L154" s="155"/>
      <c r="M154" s="161"/>
      <c r="T154" s="162"/>
      <c r="AT154" s="157" t="s">
        <v>163</v>
      </c>
      <c r="AU154" s="157" t="s">
        <v>157</v>
      </c>
      <c r="AV154" s="12" t="s">
        <v>86</v>
      </c>
      <c r="AW154" s="12" t="s">
        <v>30</v>
      </c>
      <c r="AX154" s="12" t="s">
        <v>77</v>
      </c>
      <c r="AY154" s="157" t="s">
        <v>148</v>
      </c>
    </row>
    <row r="155" spans="2:65" s="13" customFormat="1" x14ac:dyDescent="0.2">
      <c r="B155" s="163"/>
      <c r="D155" s="156" t="s">
        <v>163</v>
      </c>
      <c r="E155" s="164" t="s">
        <v>1</v>
      </c>
      <c r="F155" s="165" t="s">
        <v>166</v>
      </c>
      <c r="H155" s="166">
        <v>4</v>
      </c>
      <c r="I155" s="167"/>
      <c r="L155" s="163"/>
      <c r="M155" s="168"/>
      <c r="T155" s="169"/>
      <c r="AT155" s="164" t="s">
        <v>163</v>
      </c>
      <c r="AU155" s="164" t="s">
        <v>157</v>
      </c>
      <c r="AV155" s="13" t="s">
        <v>156</v>
      </c>
      <c r="AW155" s="13" t="s">
        <v>30</v>
      </c>
      <c r="AX155" s="13" t="s">
        <v>84</v>
      </c>
      <c r="AY155" s="164" t="s">
        <v>148</v>
      </c>
    </row>
    <row r="156" spans="2:65" s="1" customFormat="1" ht="24.15" customHeight="1" x14ac:dyDescent="0.2">
      <c r="B156" s="32"/>
      <c r="C156" s="142" t="s">
        <v>184</v>
      </c>
      <c r="D156" s="142" t="s">
        <v>152</v>
      </c>
      <c r="E156" s="143" t="s">
        <v>189</v>
      </c>
      <c r="F156" s="144" t="s">
        <v>190</v>
      </c>
      <c r="G156" s="145" t="s">
        <v>161</v>
      </c>
      <c r="H156" s="146">
        <v>1</v>
      </c>
      <c r="I156" s="147"/>
      <c r="J156" s="148">
        <f>ROUND(I156*H156,2)</f>
        <v>0</v>
      </c>
      <c r="K156" s="149"/>
      <c r="L156" s="32"/>
      <c r="M156" s="150" t="s">
        <v>1</v>
      </c>
      <c r="N156" s="151" t="s">
        <v>42</v>
      </c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AR156" s="154" t="s">
        <v>156</v>
      </c>
      <c r="AT156" s="154" t="s">
        <v>152</v>
      </c>
      <c r="AU156" s="154" t="s">
        <v>157</v>
      </c>
      <c r="AY156" s="16" t="s">
        <v>148</v>
      </c>
      <c r="BE156" s="92">
        <f>IF(N156="základní",J156,0)</f>
        <v>0</v>
      </c>
      <c r="BF156" s="92">
        <f>IF(N156="snížená",J156,0)</f>
        <v>0</v>
      </c>
      <c r="BG156" s="92">
        <f>IF(N156="zákl. přenesená",J156,0)</f>
        <v>0</v>
      </c>
      <c r="BH156" s="92">
        <f>IF(N156="sníž. přenesená",J156,0)</f>
        <v>0</v>
      </c>
      <c r="BI156" s="92">
        <f>IF(N156="nulová",J156,0)</f>
        <v>0</v>
      </c>
      <c r="BJ156" s="16" t="s">
        <v>84</v>
      </c>
      <c r="BK156" s="92">
        <f>ROUND(I156*H156,2)</f>
        <v>0</v>
      </c>
      <c r="BL156" s="16" t="s">
        <v>156</v>
      </c>
      <c r="BM156" s="154" t="s">
        <v>213</v>
      </c>
    </row>
    <row r="157" spans="2:65" s="12" customFormat="1" x14ac:dyDescent="0.2">
      <c r="B157" s="155"/>
      <c r="D157" s="156" t="s">
        <v>163</v>
      </c>
      <c r="E157" s="157" t="s">
        <v>1</v>
      </c>
      <c r="F157" s="158" t="s">
        <v>487</v>
      </c>
      <c r="H157" s="159">
        <v>1</v>
      </c>
      <c r="I157" s="160"/>
      <c r="L157" s="155"/>
      <c r="M157" s="161"/>
      <c r="T157" s="162"/>
      <c r="AT157" s="157" t="s">
        <v>163</v>
      </c>
      <c r="AU157" s="157" t="s">
        <v>157</v>
      </c>
      <c r="AV157" s="12" t="s">
        <v>86</v>
      </c>
      <c r="AW157" s="12" t="s">
        <v>30</v>
      </c>
      <c r="AX157" s="12" t="s">
        <v>77</v>
      </c>
      <c r="AY157" s="157" t="s">
        <v>148</v>
      </c>
    </row>
    <row r="158" spans="2:65" s="13" customFormat="1" x14ac:dyDescent="0.2">
      <c r="B158" s="163"/>
      <c r="D158" s="156" t="s">
        <v>163</v>
      </c>
      <c r="E158" s="164" t="s">
        <v>1</v>
      </c>
      <c r="F158" s="165" t="s">
        <v>166</v>
      </c>
      <c r="H158" s="166">
        <v>1</v>
      </c>
      <c r="I158" s="167"/>
      <c r="L158" s="163"/>
      <c r="M158" s="168"/>
      <c r="T158" s="169"/>
      <c r="AT158" s="164" t="s">
        <v>163</v>
      </c>
      <c r="AU158" s="164" t="s">
        <v>157</v>
      </c>
      <c r="AV158" s="13" t="s">
        <v>156</v>
      </c>
      <c r="AW158" s="13" t="s">
        <v>30</v>
      </c>
      <c r="AX158" s="13" t="s">
        <v>84</v>
      </c>
      <c r="AY158" s="164" t="s">
        <v>148</v>
      </c>
    </row>
    <row r="159" spans="2:65" s="1" customFormat="1" ht="24.15" customHeight="1" x14ac:dyDescent="0.2">
      <c r="B159" s="32"/>
      <c r="C159" s="142" t="s">
        <v>188</v>
      </c>
      <c r="D159" s="142" t="s">
        <v>152</v>
      </c>
      <c r="E159" s="143" t="s">
        <v>193</v>
      </c>
      <c r="F159" s="144" t="s">
        <v>194</v>
      </c>
      <c r="G159" s="145" t="s">
        <v>161</v>
      </c>
      <c r="H159" s="146">
        <v>26</v>
      </c>
      <c r="I159" s="147"/>
      <c r="J159" s="148">
        <f>ROUND(I159*H159,2)</f>
        <v>0</v>
      </c>
      <c r="K159" s="149"/>
      <c r="L159" s="32"/>
      <c r="M159" s="150" t="s">
        <v>1</v>
      </c>
      <c r="N159" s="151" t="s">
        <v>42</v>
      </c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AR159" s="154" t="s">
        <v>156</v>
      </c>
      <c r="AT159" s="154" t="s">
        <v>152</v>
      </c>
      <c r="AU159" s="154" t="s">
        <v>157</v>
      </c>
      <c r="AY159" s="16" t="s">
        <v>148</v>
      </c>
      <c r="BE159" s="92">
        <f>IF(N159="základní",J159,0)</f>
        <v>0</v>
      </c>
      <c r="BF159" s="92">
        <f>IF(N159="snížená",J159,0)</f>
        <v>0</v>
      </c>
      <c r="BG159" s="92">
        <f>IF(N159="zákl. přenesená",J159,0)</f>
        <v>0</v>
      </c>
      <c r="BH159" s="92">
        <f>IF(N159="sníž. přenesená",J159,0)</f>
        <v>0</v>
      </c>
      <c r="BI159" s="92">
        <f>IF(N159="nulová",J159,0)</f>
        <v>0</v>
      </c>
      <c r="BJ159" s="16" t="s">
        <v>84</v>
      </c>
      <c r="BK159" s="92">
        <f>ROUND(I159*H159,2)</f>
        <v>0</v>
      </c>
      <c r="BL159" s="16" t="s">
        <v>156</v>
      </c>
      <c r="BM159" s="154" t="s">
        <v>223</v>
      </c>
    </row>
    <row r="160" spans="2:65" s="12" customFormat="1" x14ac:dyDescent="0.2">
      <c r="B160" s="155"/>
      <c r="D160" s="156" t="s">
        <v>163</v>
      </c>
      <c r="E160" s="157" t="s">
        <v>1</v>
      </c>
      <c r="F160" s="158" t="s">
        <v>488</v>
      </c>
      <c r="H160" s="159">
        <v>4</v>
      </c>
      <c r="I160" s="160"/>
      <c r="L160" s="155"/>
      <c r="M160" s="161"/>
      <c r="T160" s="162"/>
      <c r="AT160" s="157" t="s">
        <v>163</v>
      </c>
      <c r="AU160" s="157" t="s">
        <v>157</v>
      </c>
      <c r="AV160" s="12" t="s">
        <v>86</v>
      </c>
      <c r="AW160" s="12" t="s">
        <v>30</v>
      </c>
      <c r="AX160" s="12" t="s">
        <v>77</v>
      </c>
      <c r="AY160" s="157" t="s">
        <v>148</v>
      </c>
    </row>
    <row r="161" spans="2:65" s="12" customFormat="1" x14ac:dyDescent="0.2">
      <c r="B161" s="155"/>
      <c r="D161" s="156" t="s">
        <v>163</v>
      </c>
      <c r="E161" s="157" t="s">
        <v>1</v>
      </c>
      <c r="F161" s="158" t="s">
        <v>487</v>
      </c>
      <c r="H161" s="159">
        <v>1</v>
      </c>
      <c r="I161" s="160"/>
      <c r="L161" s="155"/>
      <c r="M161" s="161"/>
      <c r="T161" s="162"/>
      <c r="AT161" s="157" t="s">
        <v>163</v>
      </c>
      <c r="AU161" s="157" t="s">
        <v>157</v>
      </c>
      <c r="AV161" s="12" t="s">
        <v>86</v>
      </c>
      <c r="AW161" s="12" t="s">
        <v>30</v>
      </c>
      <c r="AX161" s="12" t="s">
        <v>77</v>
      </c>
      <c r="AY161" s="157" t="s">
        <v>148</v>
      </c>
    </row>
    <row r="162" spans="2:65" s="12" customFormat="1" x14ac:dyDescent="0.2">
      <c r="B162" s="155"/>
      <c r="D162" s="156" t="s">
        <v>163</v>
      </c>
      <c r="E162" s="157" t="s">
        <v>1</v>
      </c>
      <c r="F162" s="158" t="s">
        <v>489</v>
      </c>
      <c r="H162" s="159">
        <v>16</v>
      </c>
      <c r="I162" s="160"/>
      <c r="L162" s="155"/>
      <c r="M162" s="161"/>
      <c r="T162" s="162"/>
      <c r="AT162" s="157" t="s">
        <v>163</v>
      </c>
      <c r="AU162" s="157" t="s">
        <v>157</v>
      </c>
      <c r="AV162" s="12" t="s">
        <v>86</v>
      </c>
      <c r="AW162" s="12" t="s">
        <v>30</v>
      </c>
      <c r="AX162" s="12" t="s">
        <v>77</v>
      </c>
      <c r="AY162" s="157" t="s">
        <v>148</v>
      </c>
    </row>
    <row r="163" spans="2:65" s="12" customFormat="1" x14ac:dyDescent="0.2">
      <c r="B163" s="155"/>
      <c r="D163" s="156" t="s">
        <v>163</v>
      </c>
      <c r="E163" s="157" t="s">
        <v>1</v>
      </c>
      <c r="F163" s="158" t="s">
        <v>175</v>
      </c>
      <c r="H163" s="159">
        <v>1</v>
      </c>
      <c r="I163" s="160"/>
      <c r="L163" s="155"/>
      <c r="M163" s="161"/>
      <c r="T163" s="162"/>
      <c r="AT163" s="157" t="s">
        <v>163</v>
      </c>
      <c r="AU163" s="157" t="s">
        <v>157</v>
      </c>
      <c r="AV163" s="12" t="s">
        <v>86</v>
      </c>
      <c r="AW163" s="12" t="s">
        <v>30</v>
      </c>
      <c r="AX163" s="12" t="s">
        <v>77</v>
      </c>
      <c r="AY163" s="157" t="s">
        <v>148</v>
      </c>
    </row>
    <row r="164" spans="2:65" s="12" customFormat="1" x14ac:dyDescent="0.2">
      <c r="B164" s="155"/>
      <c r="D164" s="156" t="s">
        <v>163</v>
      </c>
      <c r="E164" s="157" t="s">
        <v>1</v>
      </c>
      <c r="F164" s="158" t="s">
        <v>171</v>
      </c>
      <c r="H164" s="159">
        <v>1</v>
      </c>
      <c r="I164" s="160"/>
      <c r="L164" s="155"/>
      <c r="M164" s="161"/>
      <c r="T164" s="162"/>
      <c r="AT164" s="157" t="s">
        <v>163</v>
      </c>
      <c r="AU164" s="157" t="s">
        <v>157</v>
      </c>
      <c r="AV164" s="12" t="s">
        <v>86</v>
      </c>
      <c r="AW164" s="12" t="s">
        <v>30</v>
      </c>
      <c r="AX164" s="12" t="s">
        <v>77</v>
      </c>
      <c r="AY164" s="157" t="s">
        <v>148</v>
      </c>
    </row>
    <row r="165" spans="2:65" s="12" customFormat="1" x14ac:dyDescent="0.2">
      <c r="B165" s="155"/>
      <c r="D165" s="156" t="s">
        <v>163</v>
      </c>
      <c r="E165" s="157" t="s">
        <v>1</v>
      </c>
      <c r="F165" s="158" t="s">
        <v>493</v>
      </c>
      <c r="H165" s="159">
        <v>3</v>
      </c>
      <c r="I165" s="160"/>
      <c r="L165" s="155"/>
      <c r="M165" s="161"/>
      <c r="T165" s="162"/>
      <c r="AT165" s="157" t="s">
        <v>163</v>
      </c>
      <c r="AU165" s="157" t="s">
        <v>157</v>
      </c>
      <c r="AV165" s="12" t="s">
        <v>86</v>
      </c>
      <c r="AW165" s="12" t="s">
        <v>30</v>
      </c>
      <c r="AX165" s="12" t="s">
        <v>77</v>
      </c>
      <c r="AY165" s="157" t="s">
        <v>148</v>
      </c>
    </row>
    <row r="166" spans="2:65" s="13" customFormat="1" x14ac:dyDescent="0.2">
      <c r="B166" s="163"/>
      <c r="D166" s="156" t="s">
        <v>163</v>
      </c>
      <c r="E166" s="164" t="s">
        <v>1</v>
      </c>
      <c r="F166" s="165" t="s">
        <v>166</v>
      </c>
      <c r="H166" s="166">
        <v>26</v>
      </c>
      <c r="I166" s="167"/>
      <c r="L166" s="163"/>
      <c r="M166" s="168"/>
      <c r="T166" s="169"/>
      <c r="AT166" s="164" t="s">
        <v>163</v>
      </c>
      <c r="AU166" s="164" t="s">
        <v>157</v>
      </c>
      <c r="AV166" s="13" t="s">
        <v>156</v>
      </c>
      <c r="AW166" s="13" t="s">
        <v>30</v>
      </c>
      <c r="AX166" s="13" t="s">
        <v>84</v>
      </c>
      <c r="AY166" s="164" t="s">
        <v>148</v>
      </c>
    </row>
    <row r="167" spans="2:65" s="1" customFormat="1" ht="24.15" customHeight="1" x14ac:dyDescent="0.2">
      <c r="B167" s="32"/>
      <c r="C167" s="142" t="s">
        <v>192</v>
      </c>
      <c r="D167" s="142" t="s">
        <v>152</v>
      </c>
      <c r="E167" s="143" t="s">
        <v>197</v>
      </c>
      <c r="F167" s="144" t="s">
        <v>198</v>
      </c>
      <c r="G167" s="145" t="s">
        <v>161</v>
      </c>
      <c r="H167" s="146">
        <v>1</v>
      </c>
      <c r="I167" s="147"/>
      <c r="J167" s="148">
        <f>ROUND(I167*H167,2)</f>
        <v>0</v>
      </c>
      <c r="K167" s="149"/>
      <c r="L167" s="32"/>
      <c r="M167" s="150" t="s">
        <v>1</v>
      </c>
      <c r="N167" s="151" t="s">
        <v>42</v>
      </c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AR167" s="154" t="s">
        <v>156</v>
      </c>
      <c r="AT167" s="154" t="s">
        <v>152</v>
      </c>
      <c r="AU167" s="154" t="s">
        <v>157</v>
      </c>
      <c r="AY167" s="16" t="s">
        <v>148</v>
      </c>
      <c r="BE167" s="92">
        <f>IF(N167="základní",J167,0)</f>
        <v>0</v>
      </c>
      <c r="BF167" s="92">
        <f>IF(N167="snížená",J167,0)</f>
        <v>0</v>
      </c>
      <c r="BG167" s="92">
        <f>IF(N167="zákl. přenesená",J167,0)</f>
        <v>0</v>
      </c>
      <c r="BH167" s="92">
        <f>IF(N167="sníž. přenesená",J167,0)</f>
        <v>0</v>
      </c>
      <c r="BI167" s="92">
        <f>IF(N167="nulová",J167,0)</f>
        <v>0</v>
      </c>
      <c r="BJ167" s="16" t="s">
        <v>84</v>
      </c>
      <c r="BK167" s="92">
        <f>ROUND(I167*H167,2)</f>
        <v>0</v>
      </c>
      <c r="BL167" s="16" t="s">
        <v>156</v>
      </c>
      <c r="BM167" s="154" t="s">
        <v>236</v>
      </c>
    </row>
    <row r="168" spans="2:65" s="12" customFormat="1" x14ac:dyDescent="0.2">
      <c r="B168" s="155"/>
      <c r="D168" s="156" t="s">
        <v>163</v>
      </c>
      <c r="E168" s="157" t="s">
        <v>1</v>
      </c>
      <c r="F168" s="158" t="s">
        <v>487</v>
      </c>
      <c r="H168" s="159">
        <v>1</v>
      </c>
      <c r="I168" s="160"/>
      <c r="L168" s="155"/>
      <c r="M168" s="161"/>
      <c r="T168" s="162"/>
      <c r="AT168" s="157" t="s">
        <v>163</v>
      </c>
      <c r="AU168" s="157" t="s">
        <v>157</v>
      </c>
      <c r="AV168" s="12" t="s">
        <v>86</v>
      </c>
      <c r="AW168" s="12" t="s">
        <v>30</v>
      </c>
      <c r="AX168" s="12" t="s">
        <v>77</v>
      </c>
      <c r="AY168" s="157" t="s">
        <v>148</v>
      </c>
    </row>
    <row r="169" spans="2:65" s="13" customFormat="1" x14ac:dyDescent="0.2">
      <c r="B169" s="163"/>
      <c r="D169" s="156" t="s">
        <v>163</v>
      </c>
      <c r="E169" s="164" t="s">
        <v>1</v>
      </c>
      <c r="F169" s="165" t="s">
        <v>166</v>
      </c>
      <c r="H169" s="166">
        <v>1</v>
      </c>
      <c r="I169" s="167"/>
      <c r="L169" s="163"/>
      <c r="M169" s="168"/>
      <c r="T169" s="169"/>
      <c r="AT169" s="164" t="s">
        <v>163</v>
      </c>
      <c r="AU169" s="164" t="s">
        <v>157</v>
      </c>
      <c r="AV169" s="13" t="s">
        <v>156</v>
      </c>
      <c r="AW169" s="13" t="s">
        <v>30</v>
      </c>
      <c r="AX169" s="13" t="s">
        <v>84</v>
      </c>
      <c r="AY169" s="164" t="s">
        <v>148</v>
      </c>
    </row>
    <row r="170" spans="2:65" s="1" customFormat="1" ht="24.15" customHeight="1" x14ac:dyDescent="0.2">
      <c r="B170" s="32"/>
      <c r="C170" s="142" t="s">
        <v>196</v>
      </c>
      <c r="D170" s="142" t="s">
        <v>152</v>
      </c>
      <c r="E170" s="143" t="s">
        <v>200</v>
      </c>
      <c r="F170" s="144" t="s">
        <v>201</v>
      </c>
      <c r="G170" s="145" t="s">
        <v>161</v>
      </c>
      <c r="H170" s="146">
        <v>22</v>
      </c>
      <c r="I170" s="147"/>
      <c r="J170" s="148">
        <f>ROUND(I170*H170,2)</f>
        <v>0</v>
      </c>
      <c r="K170" s="149"/>
      <c r="L170" s="32"/>
      <c r="M170" s="150" t="s">
        <v>1</v>
      </c>
      <c r="N170" s="151" t="s">
        <v>42</v>
      </c>
      <c r="P170" s="152">
        <f>O170*H170</f>
        <v>0</v>
      </c>
      <c r="Q170" s="152">
        <v>0</v>
      </c>
      <c r="R170" s="152">
        <f>Q170*H170</f>
        <v>0</v>
      </c>
      <c r="S170" s="152">
        <v>0</v>
      </c>
      <c r="T170" s="153">
        <f>S170*H170</f>
        <v>0</v>
      </c>
      <c r="AR170" s="154" t="s">
        <v>156</v>
      </c>
      <c r="AT170" s="154" t="s">
        <v>152</v>
      </c>
      <c r="AU170" s="154" t="s">
        <v>157</v>
      </c>
      <c r="AY170" s="16" t="s">
        <v>148</v>
      </c>
      <c r="BE170" s="92">
        <f>IF(N170="základní",J170,0)</f>
        <v>0</v>
      </c>
      <c r="BF170" s="92">
        <f>IF(N170="snížená",J170,0)</f>
        <v>0</v>
      </c>
      <c r="BG170" s="92">
        <f>IF(N170="zákl. přenesená",J170,0)</f>
        <v>0</v>
      </c>
      <c r="BH170" s="92">
        <f>IF(N170="sníž. přenesená",J170,0)</f>
        <v>0</v>
      </c>
      <c r="BI170" s="92">
        <f>IF(N170="nulová",J170,0)</f>
        <v>0</v>
      </c>
      <c r="BJ170" s="16" t="s">
        <v>84</v>
      </c>
      <c r="BK170" s="92">
        <f>ROUND(I170*H170,2)</f>
        <v>0</v>
      </c>
      <c r="BL170" s="16" t="s">
        <v>156</v>
      </c>
      <c r="BM170" s="154" t="s">
        <v>245</v>
      </c>
    </row>
    <row r="171" spans="2:65" s="12" customFormat="1" x14ac:dyDescent="0.2">
      <c r="B171" s="155"/>
      <c r="D171" s="156" t="s">
        <v>163</v>
      </c>
      <c r="E171" s="157" t="s">
        <v>1</v>
      </c>
      <c r="F171" s="158" t="s">
        <v>488</v>
      </c>
      <c r="H171" s="159">
        <v>4</v>
      </c>
      <c r="I171" s="160"/>
      <c r="L171" s="155"/>
      <c r="M171" s="161"/>
      <c r="T171" s="162"/>
      <c r="AT171" s="157" t="s">
        <v>163</v>
      </c>
      <c r="AU171" s="157" t="s">
        <v>157</v>
      </c>
      <c r="AV171" s="12" t="s">
        <v>86</v>
      </c>
      <c r="AW171" s="12" t="s">
        <v>30</v>
      </c>
      <c r="AX171" s="12" t="s">
        <v>77</v>
      </c>
      <c r="AY171" s="157" t="s">
        <v>148</v>
      </c>
    </row>
    <row r="172" spans="2:65" s="12" customFormat="1" x14ac:dyDescent="0.2">
      <c r="B172" s="155"/>
      <c r="D172" s="156" t="s">
        <v>163</v>
      </c>
      <c r="E172" s="157" t="s">
        <v>1</v>
      </c>
      <c r="F172" s="158" t="s">
        <v>487</v>
      </c>
      <c r="H172" s="159">
        <v>1</v>
      </c>
      <c r="I172" s="160"/>
      <c r="L172" s="155"/>
      <c r="M172" s="161"/>
      <c r="T172" s="162"/>
      <c r="AT172" s="157" t="s">
        <v>163</v>
      </c>
      <c r="AU172" s="157" t="s">
        <v>157</v>
      </c>
      <c r="AV172" s="12" t="s">
        <v>86</v>
      </c>
      <c r="AW172" s="12" t="s">
        <v>30</v>
      </c>
      <c r="AX172" s="12" t="s">
        <v>77</v>
      </c>
      <c r="AY172" s="157" t="s">
        <v>148</v>
      </c>
    </row>
    <row r="173" spans="2:65" s="12" customFormat="1" x14ac:dyDescent="0.2">
      <c r="B173" s="155"/>
      <c r="D173" s="156" t="s">
        <v>163</v>
      </c>
      <c r="E173" s="157" t="s">
        <v>1</v>
      </c>
      <c r="F173" s="158" t="s">
        <v>489</v>
      </c>
      <c r="H173" s="159">
        <v>16</v>
      </c>
      <c r="I173" s="160"/>
      <c r="L173" s="155"/>
      <c r="M173" s="161"/>
      <c r="T173" s="162"/>
      <c r="AT173" s="157" t="s">
        <v>163</v>
      </c>
      <c r="AU173" s="157" t="s">
        <v>157</v>
      </c>
      <c r="AV173" s="12" t="s">
        <v>86</v>
      </c>
      <c r="AW173" s="12" t="s">
        <v>30</v>
      </c>
      <c r="AX173" s="12" t="s">
        <v>77</v>
      </c>
      <c r="AY173" s="157" t="s">
        <v>148</v>
      </c>
    </row>
    <row r="174" spans="2:65" s="12" customFormat="1" x14ac:dyDescent="0.2">
      <c r="B174" s="155"/>
      <c r="D174" s="156" t="s">
        <v>163</v>
      </c>
      <c r="E174" s="157" t="s">
        <v>1</v>
      </c>
      <c r="F174" s="158" t="s">
        <v>175</v>
      </c>
      <c r="H174" s="159">
        <v>1</v>
      </c>
      <c r="I174" s="160"/>
      <c r="L174" s="155"/>
      <c r="M174" s="161"/>
      <c r="T174" s="162"/>
      <c r="AT174" s="157" t="s">
        <v>163</v>
      </c>
      <c r="AU174" s="157" t="s">
        <v>157</v>
      </c>
      <c r="AV174" s="12" t="s">
        <v>86</v>
      </c>
      <c r="AW174" s="12" t="s">
        <v>30</v>
      </c>
      <c r="AX174" s="12" t="s">
        <v>77</v>
      </c>
      <c r="AY174" s="157" t="s">
        <v>148</v>
      </c>
    </row>
    <row r="175" spans="2:65" s="13" customFormat="1" x14ac:dyDescent="0.2">
      <c r="B175" s="163"/>
      <c r="D175" s="156" t="s">
        <v>163</v>
      </c>
      <c r="E175" s="164" t="s">
        <v>1</v>
      </c>
      <c r="F175" s="165" t="s">
        <v>166</v>
      </c>
      <c r="H175" s="166">
        <v>22</v>
      </c>
      <c r="I175" s="167"/>
      <c r="L175" s="163"/>
      <c r="M175" s="168"/>
      <c r="T175" s="169"/>
      <c r="AT175" s="164" t="s">
        <v>163</v>
      </c>
      <c r="AU175" s="164" t="s">
        <v>157</v>
      </c>
      <c r="AV175" s="13" t="s">
        <v>156</v>
      </c>
      <c r="AW175" s="13" t="s">
        <v>30</v>
      </c>
      <c r="AX175" s="13" t="s">
        <v>84</v>
      </c>
      <c r="AY175" s="164" t="s">
        <v>148</v>
      </c>
    </row>
    <row r="176" spans="2:65" s="1" customFormat="1" ht="24.15" customHeight="1" x14ac:dyDescent="0.2">
      <c r="B176" s="32"/>
      <c r="C176" s="142" t="s">
        <v>150</v>
      </c>
      <c r="D176" s="142" t="s">
        <v>152</v>
      </c>
      <c r="E176" s="143" t="s">
        <v>203</v>
      </c>
      <c r="F176" s="144" t="s">
        <v>204</v>
      </c>
      <c r="G176" s="145" t="s">
        <v>161</v>
      </c>
      <c r="H176" s="146">
        <v>4</v>
      </c>
      <c r="I176" s="147"/>
      <c r="J176" s="148">
        <f>ROUND(I176*H176,2)</f>
        <v>0</v>
      </c>
      <c r="K176" s="149"/>
      <c r="L176" s="32"/>
      <c r="M176" s="150" t="s">
        <v>1</v>
      </c>
      <c r="N176" s="151" t="s">
        <v>42</v>
      </c>
      <c r="P176" s="152">
        <f>O176*H176</f>
        <v>0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AR176" s="154" t="s">
        <v>156</v>
      </c>
      <c r="AT176" s="154" t="s">
        <v>152</v>
      </c>
      <c r="AU176" s="154" t="s">
        <v>157</v>
      </c>
      <c r="AY176" s="16" t="s">
        <v>148</v>
      </c>
      <c r="BE176" s="92">
        <f>IF(N176="základní",J176,0)</f>
        <v>0</v>
      </c>
      <c r="BF176" s="92">
        <f>IF(N176="snížená",J176,0)</f>
        <v>0</v>
      </c>
      <c r="BG176" s="92">
        <f>IF(N176="zákl. přenesená",J176,0)</f>
        <v>0</v>
      </c>
      <c r="BH176" s="92">
        <f>IF(N176="sníž. přenesená",J176,0)</f>
        <v>0</v>
      </c>
      <c r="BI176" s="92">
        <f>IF(N176="nulová",J176,0)</f>
        <v>0</v>
      </c>
      <c r="BJ176" s="16" t="s">
        <v>84</v>
      </c>
      <c r="BK176" s="92">
        <f>ROUND(I176*H176,2)</f>
        <v>0</v>
      </c>
      <c r="BL176" s="16" t="s">
        <v>156</v>
      </c>
      <c r="BM176" s="154" t="s">
        <v>252</v>
      </c>
    </row>
    <row r="177" spans="2:65" s="12" customFormat="1" x14ac:dyDescent="0.2">
      <c r="B177" s="155"/>
      <c r="D177" s="156" t="s">
        <v>163</v>
      </c>
      <c r="E177" s="157" t="s">
        <v>1</v>
      </c>
      <c r="F177" s="158" t="s">
        <v>171</v>
      </c>
      <c r="H177" s="159">
        <v>1</v>
      </c>
      <c r="I177" s="160"/>
      <c r="L177" s="155"/>
      <c r="M177" s="161"/>
      <c r="T177" s="162"/>
      <c r="AT177" s="157" t="s">
        <v>163</v>
      </c>
      <c r="AU177" s="157" t="s">
        <v>157</v>
      </c>
      <c r="AV177" s="12" t="s">
        <v>86</v>
      </c>
      <c r="AW177" s="12" t="s">
        <v>30</v>
      </c>
      <c r="AX177" s="12" t="s">
        <v>77</v>
      </c>
      <c r="AY177" s="157" t="s">
        <v>148</v>
      </c>
    </row>
    <row r="178" spans="2:65" s="12" customFormat="1" x14ac:dyDescent="0.2">
      <c r="B178" s="155"/>
      <c r="D178" s="156" t="s">
        <v>163</v>
      </c>
      <c r="E178" s="157" t="s">
        <v>1</v>
      </c>
      <c r="F178" s="158" t="s">
        <v>493</v>
      </c>
      <c r="H178" s="159">
        <v>3</v>
      </c>
      <c r="I178" s="160"/>
      <c r="L178" s="155"/>
      <c r="M178" s="161"/>
      <c r="T178" s="162"/>
      <c r="AT178" s="157" t="s">
        <v>163</v>
      </c>
      <c r="AU178" s="157" t="s">
        <v>157</v>
      </c>
      <c r="AV178" s="12" t="s">
        <v>86</v>
      </c>
      <c r="AW178" s="12" t="s">
        <v>30</v>
      </c>
      <c r="AX178" s="12" t="s">
        <v>77</v>
      </c>
      <c r="AY178" s="157" t="s">
        <v>148</v>
      </c>
    </row>
    <row r="179" spans="2:65" s="13" customFormat="1" x14ac:dyDescent="0.2">
      <c r="B179" s="163"/>
      <c r="D179" s="156" t="s">
        <v>163</v>
      </c>
      <c r="E179" s="164" t="s">
        <v>1</v>
      </c>
      <c r="F179" s="165" t="s">
        <v>166</v>
      </c>
      <c r="H179" s="166">
        <v>4</v>
      </c>
      <c r="I179" s="167"/>
      <c r="L179" s="163"/>
      <c r="M179" s="168"/>
      <c r="T179" s="169"/>
      <c r="AT179" s="164" t="s">
        <v>163</v>
      </c>
      <c r="AU179" s="164" t="s">
        <v>157</v>
      </c>
      <c r="AV179" s="13" t="s">
        <v>156</v>
      </c>
      <c r="AW179" s="13" t="s">
        <v>30</v>
      </c>
      <c r="AX179" s="13" t="s">
        <v>84</v>
      </c>
      <c r="AY179" s="164" t="s">
        <v>148</v>
      </c>
    </row>
    <row r="180" spans="2:65" s="11" customFormat="1" ht="20.9" customHeight="1" x14ac:dyDescent="0.25">
      <c r="B180" s="130"/>
      <c r="D180" s="131" t="s">
        <v>76</v>
      </c>
      <c r="E180" s="140" t="s">
        <v>8</v>
      </c>
      <c r="F180" s="140" t="s">
        <v>496</v>
      </c>
      <c r="I180" s="133"/>
      <c r="J180" s="141">
        <f>BK180</f>
        <v>0</v>
      </c>
      <c r="L180" s="130"/>
      <c r="M180" s="135"/>
      <c r="P180" s="136">
        <f>SUM(P181:P183)</f>
        <v>0</v>
      </c>
      <c r="R180" s="136">
        <f>SUM(R181:R183)</f>
        <v>0</v>
      </c>
      <c r="T180" s="137">
        <f>SUM(T181:T183)</f>
        <v>0</v>
      </c>
      <c r="AR180" s="131" t="s">
        <v>84</v>
      </c>
      <c r="AT180" s="138" t="s">
        <v>76</v>
      </c>
      <c r="AU180" s="138" t="s">
        <v>86</v>
      </c>
      <c r="AY180" s="131" t="s">
        <v>148</v>
      </c>
      <c r="BK180" s="139">
        <f>SUM(BK181:BK183)</f>
        <v>0</v>
      </c>
    </row>
    <row r="181" spans="2:65" s="1" customFormat="1" ht="33" customHeight="1" x14ac:dyDescent="0.2">
      <c r="B181" s="32"/>
      <c r="C181" s="142" t="s">
        <v>8</v>
      </c>
      <c r="D181" s="142" t="s">
        <v>152</v>
      </c>
      <c r="E181" s="143" t="s">
        <v>497</v>
      </c>
      <c r="F181" s="144" t="s">
        <v>498</v>
      </c>
      <c r="G181" s="145" t="s">
        <v>220</v>
      </c>
      <c r="H181" s="146">
        <v>845.5</v>
      </c>
      <c r="I181" s="147"/>
      <c r="J181" s="148">
        <f>ROUND(I181*H181,2)</f>
        <v>0</v>
      </c>
      <c r="K181" s="149"/>
      <c r="L181" s="32"/>
      <c r="M181" s="150" t="s">
        <v>1</v>
      </c>
      <c r="N181" s="151" t="s">
        <v>42</v>
      </c>
      <c r="P181" s="152">
        <f>O181*H181</f>
        <v>0</v>
      </c>
      <c r="Q181" s="152">
        <v>0</v>
      </c>
      <c r="R181" s="152">
        <f>Q181*H181</f>
        <v>0</v>
      </c>
      <c r="S181" s="152">
        <v>0</v>
      </c>
      <c r="T181" s="153">
        <f>S181*H181</f>
        <v>0</v>
      </c>
      <c r="AR181" s="154" t="s">
        <v>156</v>
      </c>
      <c r="AT181" s="154" t="s">
        <v>152</v>
      </c>
      <c r="AU181" s="154" t="s">
        <v>157</v>
      </c>
      <c r="AY181" s="16" t="s">
        <v>148</v>
      </c>
      <c r="BE181" s="92">
        <f>IF(N181="základní",J181,0)</f>
        <v>0</v>
      </c>
      <c r="BF181" s="92">
        <f>IF(N181="snížená",J181,0)</f>
        <v>0</v>
      </c>
      <c r="BG181" s="92">
        <f>IF(N181="zákl. přenesená",J181,0)</f>
        <v>0</v>
      </c>
      <c r="BH181" s="92">
        <f>IF(N181="sníž. přenesená",J181,0)</f>
        <v>0</v>
      </c>
      <c r="BI181" s="92">
        <f>IF(N181="nulová",J181,0)</f>
        <v>0</v>
      </c>
      <c r="BJ181" s="16" t="s">
        <v>84</v>
      </c>
      <c r="BK181" s="92">
        <f>ROUND(I181*H181,2)</f>
        <v>0</v>
      </c>
      <c r="BL181" s="16" t="s">
        <v>156</v>
      </c>
      <c r="BM181" s="154" t="s">
        <v>265</v>
      </c>
    </row>
    <row r="182" spans="2:65" s="12" customFormat="1" x14ac:dyDescent="0.2">
      <c r="B182" s="155"/>
      <c r="D182" s="156" t="s">
        <v>163</v>
      </c>
      <c r="E182" s="157" t="s">
        <v>1</v>
      </c>
      <c r="F182" s="158" t="s">
        <v>499</v>
      </c>
      <c r="H182" s="159">
        <v>845.5</v>
      </c>
      <c r="I182" s="160"/>
      <c r="L182" s="155"/>
      <c r="M182" s="161"/>
      <c r="T182" s="162"/>
      <c r="AT182" s="157" t="s">
        <v>163</v>
      </c>
      <c r="AU182" s="157" t="s">
        <v>157</v>
      </c>
      <c r="AV182" s="12" t="s">
        <v>86</v>
      </c>
      <c r="AW182" s="12" t="s">
        <v>30</v>
      </c>
      <c r="AX182" s="12" t="s">
        <v>77</v>
      </c>
      <c r="AY182" s="157" t="s">
        <v>148</v>
      </c>
    </row>
    <row r="183" spans="2:65" s="13" customFormat="1" x14ac:dyDescent="0.2">
      <c r="B183" s="163"/>
      <c r="D183" s="156" t="s">
        <v>163</v>
      </c>
      <c r="E183" s="164" t="s">
        <v>1</v>
      </c>
      <c r="F183" s="165" t="s">
        <v>166</v>
      </c>
      <c r="H183" s="166">
        <v>845.5</v>
      </c>
      <c r="I183" s="167"/>
      <c r="L183" s="163"/>
      <c r="M183" s="168"/>
      <c r="T183" s="169"/>
      <c r="AT183" s="164" t="s">
        <v>163</v>
      </c>
      <c r="AU183" s="164" t="s">
        <v>157</v>
      </c>
      <c r="AV183" s="13" t="s">
        <v>156</v>
      </c>
      <c r="AW183" s="13" t="s">
        <v>30</v>
      </c>
      <c r="AX183" s="13" t="s">
        <v>84</v>
      </c>
      <c r="AY183" s="164" t="s">
        <v>148</v>
      </c>
    </row>
    <row r="184" spans="2:65" s="11" customFormat="1" ht="20.9" customHeight="1" x14ac:dyDescent="0.25">
      <c r="B184" s="130"/>
      <c r="D184" s="131" t="s">
        <v>76</v>
      </c>
      <c r="E184" s="140" t="s">
        <v>228</v>
      </c>
      <c r="F184" s="140" t="s">
        <v>461</v>
      </c>
      <c r="I184" s="133"/>
      <c r="J184" s="141">
        <f>BK184</f>
        <v>0</v>
      </c>
      <c r="L184" s="130"/>
      <c r="M184" s="135"/>
      <c r="P184" s="136">
        <f>SUM(P185:P205)</f>
        <v>0</v>
      </c>
      <c r="R184" s="136">
        <f>SUM(R185:R205)</f>
        <v>0</v>
      </c>
      <c r="T184" s="137">
        <f>SUM(T185:T205)</f>
        <v>0</v>
      </c>
      <c r="AR184" s="131" t="s">
        <v>84</v>
      </c>
      <c r="AT184" s="138" t="s">
        <v>76</v>
      </c>
      <c r="AU184" s="138" t="s">
        <v>86</v>
      </c>
      <c r="AY184" s="131" t="s">
        <v>148</v>
      </c>
      <c r="BK184" s="139">
        <f>SUM(BK185:BK205)</f>
        <v>0</v>
      </c>
    </row>
    <row r="185" spans="2:65" s="1" customFormat="1" ht="33" customHeight="1" x14ac:dyDescent="0.2">
      <c r="B185" s="32"/>
      <c r="C185" s="142" t="s">
        <v>206</v>
      </c>
      <c r="D185" s="142" t="s">
        <v>152</v>
      </c>
      <c r="E185" s="143" t="s">
        <v>230</v>
      </c>
      <c r="F185" s="144" t="s">
        <v>231</v>
      </c>
      <c r="G185" s="145" t="s">
        <v>220</v>
      </c>
      <c r="H185" s="146">
        <v>301.2</v>
      </c>
      <c r="I185" s="147"/>
      <c r="J185" s="148">
        <f>ROUND(I185*H185,2)</f>
        <v>0</v>
      </c>
      <c r="K185" s="149"/>
      <c r="L185" s="32"/>
      <c r="M185" s="150" t="s">
        <v>1</v>
      </c>
      <c r="N185" s="151" t="s">
        <v>42</v>
      </c>
      <c r="P185" s="152">
        <f>O185*H185</f>
        <v>0</v>
      </c>
      <c r="Q185" s="152">
        <v>0</v>
      </c>
      <c r="R185" s="152">
        <f>Q185*H185</f>
        <v>0</v>
      </c>
      <c r="S185" s="152">
        <v>0</v>
      </c>
      <c r="T185" s="153">
        <f>S185*H185</f>
        <v>0</v>
      </c>
      <c r="AR185" s="154" t="s">
        <v>156</v>
      </c>
      <c r="AT185" s="154" t="s">
        <v>152</v>
      </c>
      <c r="AU185" s="154" t="s">
        <v>157</v>
      </c>
      <c r="AY185" s="16" t="s">
        <v>148</v>
      </c>
      <c r="BE185" s="92">
        <f>IF(N185="základní",J185,0)</f>
        <v>0</v>
      </c>
      <c r="BF185" s="92">
        <f>IF(N185="snížená",J185,0)</f>
        <v>0</v>
      </c>
      <c r="BG185" s="92">
        <f>IF(N185="zákl. přenesená",J185,0)</f>
        <v>0</v>
      </c>
      <c r="BH185" s="92">
        <f>IF(N185="sníž. přenesená",J185,0)</f>
        <v>0</v>
      </c>
      <c r="BI185" s="92">
        <f>IF(N185="nulová",J185,0)</f>
        <v>0</v>
      </c>
      <c r="BJ185" s="16" t="s">
        <v>84</v>
      </c>
      <c r="BK185" s="92">
        <f>ROUND(I185*H185,2)</f>
        <v>0</v>
      </c>
      <c r="BL185" s="16" t="s">
        <v>156</v>
      </c>
      <c r="BM185" s="154" t="s">
        <v>276</v>
      </c>
    </row>
    <row r="186" spans="2:65" s="14" customFormat="1" x14ac:dyDescent="0.2">
      <c r="B186" s="170"/>
      <c r="D186" s="156" t="s">
        <v>163</v>
      </c>
      <c r="E186" s="171" t="s">
        <v>1</v>
      </c>
      <c r="F186" s="172" t="s">
        <v>500</v>
      </c>
      <c r="H186" s="171" t="s">
        <v>1</v>
      </c>
      <c r="I186" s="173"/>
      <c r="L186" s="170"/>
      <c r="M186" s="174"/>
      <c r="T186" s="175"/>
      <c r="AT186" s="171" t="s">
        <v>163</v>
      </c>
      <c r="AU186" s="171" t="s">
        <v>157</v>
      </c>
      <c r="AV186" s="14" t="s">
        <v>84</v>
      </c>
      <c r="AW186" s="14" t="s">
        <v>30</v>
      </c>
      <c r="AX186" s="14" t="s">
        <v>77</v>
      </c>
      <c r="AY186" s="171" t="s">
        <v>148</v>
      </c>
    </row>
    <row r="187" spans="2:65" s="12" customFormat="1" x14ac:dyDescent="0.2">
      <c r="B187" s="155"/>
      <c r="D187" s="156" t="s">
        <v>163</v>
      </c>
      <c r="E187" s="157" t="s">
        <v>1</v>
      </c>
      <c r="F187" s="158" t="s">
        <v>501</v>
      </c>
      <c r="H187" s="159">
        <v>301.2</v>
      </c>
      <c r="I187" s="160"/>
      <c r="L187" s="155"/>
      <c r="M187" s="161"/>
      <c r="T187" s="162"/>
      <c r="AT187" s="157" t="s">
        <v>163</v>
      </c>
      <c r="AU187" s="157" t="s">
        <v>157</v>
      </c>
      <c r="AV187" s="12" t="s">
        <v>86</v>
      </c>
      <c r="AW187" s="12" t="s">
        <v>30</v>
      </c>
      <c r="AX187" s="12" t="s">
        <v>77</v>
      </c>
      <c r="AY187" s="157" t="s">
        <v>148</v>
      </c>
    </row>
    <row r="188" spans="2:65" s="13" customFormat="1" x14ac:dyDescent="0.2">
      <c r="B188" s="163"/>
      <c r="D188" s="156" t="s">
        <v>163</v>
      </c>
      <c r="E188" s="164" t="s">
        <v>1</v>
      </c>
      <c r="F188" s="165" t="s">
        <v>166</v>
      </c>
      <c r="H188" s="166">
        <v>301.2</v>
      </c>
      <c r="I188" s="167"/>
      <c r="L188" s="163"/>
      <c r="M188" s="168"/>
      <c r="T188" s="169"/>
      <c r="AT188" s="164" t="s">
        <v>163</v>
      </c>
      <c r="AU188" s="164" t="s">
        <v>157</v>
      </c>
      <c r="AV188" s="13" t="s">
        <v>156</v>
      </c>
      <c r="AW188" s="13" t="s">
        <v>30</v>
      </c>
      <c r="AX188" s="13" t="s">
        <v>84</v>
      </c>
      <c r="AY188" s="164" t="s">
        <v>148</v>
      </c>
    </row>
    <row r="189" spans="2:65" s="1" customFormat="1" ht="21.75" customHeight="1" x14ac:dyDescent="0.2">
      <c r="B189" s="32"/>
      <c r="C189" s="142" t="s">
        <v>213</v>
      </c>
      <c r="D189" s="142" t="s">
        <v>152</v>
      </c>
      <c r="E189" s="143" t="s">
        <v>242</v>
      </c>
      <c r="F189" s="144" t="s">
        <v>243</v>
      </c>
      <c r="G189" s="145" t="s">
        <v>161</v>
      </c>
      <c r="H189" s="146">
        <v>1</v>
      </c>
      <c r="I189" s="147"/>
      <c r="J189" s="148">
        <f>ROUND(I189*H189,2)</f>
        <v>0</v>
      </c>
      <c r="K189" s="149"/>
      <c r="L189" s="32"/>
      <c r="M189" s="150" t="s">
        <v>1</v>
      </c>
      <c r="N189" s="151" t="s">
        <v>42</v>
      </c>
      <c r="P189" s="152">
        <f>O189*H189</f>
        <v>0</v>
      </c>
      <c r="Q189" s="152">
        <v>0</v>
      </c>
      <c r="R189" s="152">
        <f>Q189*H189</f>
        <v>0</v>
      </c>
      <c r="S189" s="152">
        <v>0</v>
      </c>
      <c r="T189" s="153">
        <f>S189*H189</f>
        <v>0</v>
      </c>
      <c r="AR189" s="154" t="s">
        <v>156</v>
      </c>
      <c r="AT189" s="154" t="s">
        <v>152</v>
      </c>
      <c r="AU189" s="154" t="s">
        <v>157</v>
      </c>
      <c r="AY189" s="16" t="s">
        <v>148</v>
      </c>
      <c r="BE189" s="92">
        <f>IF(N189="základní",J189,0)</f>
        <v>0</v>
      </c>
      <c r="BF189" s="92">
        <f>IF(N189="snížená",J189,0)</f>
        <v>0</v>
      </c>
      <c r="BG189" s="92">
        <f>IF(N189="zákl. přenesená",J189,0)</f>
        <v>0</v>
      </c>
      <c r="BH189" s="92">
        <f>IF(N189="sníž. přenesená",J189,0)</f>
        <v>0</v>
      </c>
      <c r="BI189" s="92">
        <f>IF(N189="nulová",J189,0)</f>
        <v>0</v>
      </c>
      <c r="BJ189" s="16" t="s">
        <v>84</v>
      </c>
      <c r="BK189" s="92">
        <f>ROUND(I189*H189,2)</f>
        <v>0</v>
      </c>
      <c r="BL189" s="16" t="s">
        <v>156</v>
      </c>
      <c r="BM189" s="154" t="s">
        <v>285</v>
      </c>
    </row>
    <row r="190" spans="2:65" s="12" customFormat="1" x14ac:dyDescent="0.2">
      <c r="B190" s="155"/>
      <c r="D190" s="156" t="s">
        <v>163</v>
      </c>
      <c r="E190" s="157" t="s">
        <v>1</v>
      </c>
      <c r="F190" s="158" t="s">
        <v>487</v>
      </c>
      <c r="H190" s="159">
        <v>1</v>
      </c>
      <c r="I190" s="160"/>
      <c r="L190" s="155"/>
      <c r="M190" s="161"/>
      <c r="T190" s="162"/>
      <c r="AT190" s="157" t="s">
        <v>163</v>
      </c>
      <c r="AU190" s="157" t="s">
        <v>157</v>
      </c>
      <c r="AV190" s="12" t="s">
        <v>86</v>
      </c>
      <c r="AW190" s="12" t="s">
        <v>30</v>
      </c>
      <c r="AX190" s="12" t="s">
        <v>77</v>
      </c>
      <c r="AY190" s="157" t="s">
        <v>148</v>
      </c>
    </row>
    <row r="191" spans="2:65" s="13" customFormat="1" x14ac:dyDescent="0.2">
      <c r="B191" s="163"/>
      <c r="D191" s="156" t="s">
        <v>163</v>
      </c>
      <c r="E191" s="164" t="s">
        <v>1</v>
      </c>
      <c r="F191" s="165" t="s">
        <v>166</v>
      </c>
      <c r="H191" s="166">
        <v>1</v>
      </c>
      <c r="I191" s="167"/>
      <c r="L191" s="163"/>
      <c r="M191" s="168"/>
      <c r="T191" s="169"/>
      <c r="AT191" s="164" t="s">
        <v>163</v>
      </c>
      <c r="AU191" s="164" t="s">
        <v>157</v>
      </c>
      <c r="AV191" s="13" t="s">
        <v>156</v>
      </c>
      <c r="AW191" s="13" t="s">
        <v>30</v>
      </c>
      <c r="AX191" s="13" t="s">
        <v>84</v>
      </c>
      <c r="AY191" s="164" t="s">
        <v>148</v>
      </c>
    </row>
    <row r="192" spans="2:65" s="1" customFormat="1" ht="24.15" customHeight="1" x14ac:dyDescent="0.2">
      <c r="B192" s="32"/>
      <c r="C192" s="142" t="s">
        <v>217</v>
      </c>
      <c r="D192" s="142" t="s">
        <v>152</v>
      </c>
      <c r="E192" s="143" t="s">
        <v>246</v>
      </c>
      <c r="F192" s="144" t="s">
        <v>247</v>
      </c>
      <c r="G192" s="145" t="s">
        <v>161</v>
      </c>
      <c r="H192" s="146">
        <v>22</v>
      </c>
      <c r="I192" s="147"/>
      <c r="J192" s="148">
        <f>ROUND(I192*H192,2)</f>
        <v>0</v>
      </c>
      <c r="K192" s="149"/>
      <c r="L192" s="32"/>
      <c r="M192" s="150" t="s">
        <v>1</v>
      </c>
      <c r="N192" s="151" t="s">
        <v>42</v>
      </c>
      <c r="P192" s="152">
        <f>O192*H192</f>
        <v>0</v>
      </c>
      <c r="Q192" s="152">
        <v>0</v>
      </c>
      <c r="R192" s="152">
        <f>Q192*H192</f>
        <v>0</v>
      </c>
      <c r="S192" s="152">
        <v>0</v>
      </c>
      <c r="T192" s="153">
        <f>S192*H192</f>
        <v>0</v>
      </c>
      <c r="AR192" s="154" t="s">
        <v>156</v>
      </c>
      <c r="AT192" s="154" t="s">
        <v>152</v>
      </c>
      <c r="AU192" s="154" t="s">
        <v>157</v>
      </c>
      <c r="AY192" s="16" t="s">
        <v>148</v>
      </c>
      <c r="BE192" s="92">
        <f>IF(N192="základní",J192,0)</f>
        <v>0</v>
      </c>
      <c r="BF192" s="92">
        <f>IF(N192="snížená",J192,0)</f>
        <v>0</v>
      </c>
      <c r="BG192" s="92">
        <f>IF(N192="zákl. přenesená",J192,0)</f>
        <v>0</v>
      </c>
      <c r="BH192" s="92">
        <f>IF(N192="sníž. přenesená",J192,0)</f>
        <v>0</v>
      </c>
      <c r="BI192" s="92">
        <f>IF(N192="nulová",J192,0)</f>
        <v>0</v>
      </c>
      <c r="BJ192" s="16" t="s">
        <v>84</v>
      </c>
      <c r="BK192" s="92">
        <f>ROUND(I192*H192,2)</f>
        <v>0</v>
      </c>
      <c r="BL192" s="16" t="s">
        <v>156</v>
      </c>
      <c r="BM192" s="154" t="s">
        <v>298</v>
      </c>
    </row>
    <row r="193" spans="2:65" s="12" customFormat="1" x14ac:dyDescent="0.2">
      <c r="B193" s="155"/>
      <c r="D193" s="156" t="s">
        <v>163</v>
      </c>
      <c r="E193" s="157" t="s">
        <v>1</v>
      </c>
      <c r="F193" s="158" t="s">
        <v>488</v>
      </c>
      <c r="H193" s="159">
        <v>4</v>
      </c>
      <c r="I193" s="160"/>
      <c r="L193" s="155"/>
      <c r="M193" s="161"/>
      <c r="T193" s="162"/>
      <c r="AT193" s="157" t="s">
        <v>163</v>
      </c>
      <c r="AU193" s="157" t="s">
        <v>157</v>
      </c>
      <c r="AV193" s="12" t="s">
        <v>86</v>
      </c>
      <c r="AW193" s="12" t="s">
        <v>30</v>
      </c>
      <c r="AX193" s="12" t="s">
        <v>77</v>
      </c>
      <c r="AY193" s="157" t="s">
        <v>148</v>
      </c>
    </row>
    <row r="194" spans="2:65" s="12" customFormat="1" x14ac:dyDescent="0.2">
      <c r="B194" s="155"/>
      <c r="D194" s="156" t="s">
        <v>163</v>
      </c>
      <c r="E194" s="157" t="s">
        <v>1</v>
      </c>
      <c r="F194" s="158" t="s">
        <v>487</v>
      </c>
      <c r="H194" s="159">
        <v>1</v>
      </c>
      <c r="I194" s="160"/>
      <c r="L194" s="155"/>
      <c r="M194" s="161"/>
      <c r="T194" s="162"/>
      <c r="AT194" s="157" t="s">
        <v>163</v>
      </c>
      <c r="AU194" s="157" t="s">
        <v>157</v>
      </c>
      <c r="AV194" s="12" t="s">
        <v>86</v>
      </c>
      <c r="AW194" s="12" t="s">
        <v>30</v>
      </c>
      <c r="AX194" s="12" t="s">
        <v>77</v>
      </c>
      <c r="AY194" s="157" t="s">
        <v>148</v>
      </c>
    </row>
    <row r="195" spans="2:65" s="12" customFormat="1" x14ac:dyDescent="0.2">
      <c r="B195" s="155"/>
      <c r="D195" s="156" t="s">
        <v>163</v>
      </c>
      <c r="E195" s="157" t="s">
        <v>1</v>
      </c>
      <c r="F195" s="158" t="s">
        <v>489</v>
      </c>
      <c r="H195" s="159">
        <v>16</v>
      </c>
      <c r="I195" s="160"/>
      <c r="L195" s="155"/>
      <c r="M195" s="161"/>
      <c r="T195" s="162"/>
      <c r="AT195" s="157" t="s">
        <v>163</v>
      </c>
      <c r="AU195" s="157" t="s">
        <v>157</v>
      </c>
      <c r="AV195" s="12" t="s">
        <v>86</v>
      </c>
      <c r="AW195" s="12" t="s">
        <v>30</v>
      </c>
      <c r="AX195" s="12" t="s">
        <v>77</v>
      </c>
      <c r="AY195" s="157" t="s">
        <v>148</v>
      </c>
    </row>
    <row r="196" spans="2:65" s="12" customFormat="1" x14ac:dyDescent="0.2">
      <c r="B196" s="155"/>
      <c r="D196" s="156" t="s">
        <v>163</v>
      </c>
      <c r="E196" s="157" t="s">
        <v>1</v>
      </c>
      <c r="F196" s="158" t="s">
        <v>175</v>
      </c>
      <c r="H196" s="159">
        <v>1</v>
      </c>
      <c r="I196" s="160"/>
      <c r="L196" s="155"/>
      <c r="M196" s="161"/>
      <c r="T196" s="162"/>
      <c r="AT196" s="157" t="s">
        <v>163</v>
      </c>
      <c r="AU196" s="157" t="s">
        <v>157</v>
      </c>
      <c r="AV196" s="12" t="s">
        <v>86</v>
      </c>
      <c r="AW196" s="12" t="s">
        <v>30</v>
      </c>
      <c r="AX196" s="12" t="s">
        <v>77</v>
      </c>
      <c r="AY196" s="157" t="s">
        <v>148</v>
      </c>
    </row>
    <row r="197" spans="2:65" s="13" customFormat="1" x14ac:dyDescent="0.2">
      <c r="B197" s="163"/>
      <c r="D197" s="156" t="s">
        <v>163</v>
      </c>
      <c r="E197" s="164" t="s">
        <v>1</v>
      </c>
      <c r="F197" s="165" t="s">
        <v>166</v>
      </c>
      <c r="H197" s="166">
        <v>22</v>
      </c>
      <c r="I197" s="167"/>
      <c r="L197" s="163"/>
      <c r="M197" s="168"/>
      <c r="T197" s="169"/>
      <c r="AT197" s="164" t="s">
        <v>163</v>
      </c>
      <c r="AU197" s="164" t="s">
        <v>157</v>
      </c>
      <c r="AV197" s="13" t="s">
        <v>156</v>
      </c>
      <c r="AW197" s="13" t="s">
        <v>30</v>
      </c>
      <c r="AX197" s="13" t="s">
        <v>84</v>
      </c>
      <c r="AY197" s="164" t="s">
        <v>148</v>
      </c>
    </row>
    <row r="198" spans="2:65" s="1" customFormat="1" ht="24.15" customHeight="1" x14ac:dyDescent="0.2">
      <c r="B198" s="32"/>
      <c r="C198" s="142" t="s">
        <v>223</v>
      </c>
      <c r="D198" s="142" t="s">
        <v>152</v>
      </c>
      <c r="E198" s="143" t="s">
        <v>249</v>
      </c>
      <c r="F198" s="144" t="s">
        <v>250</v>
      </c>
      <c r="G198" s="145" t="s">
        <v>161</v>
      </c>
      <c r="H198" s="146">
        <v>4</v>
      </c>
      <c r="I198" s="147"/>
      <c r="J198" s="148">
        <f>ROUND(I198*H198,2)</f>
        <v>0</v>
      </c>
      <c r="K198" s="149"/>
      <c r="L198" s="32"/>
      <c r="M198" s="150" t="s">
        <v>1</v>
      </c>
      <c r="N198" s="151" t="s">
        <v>42</v>
      </c>
      <c r="P198" s="152">
        <f>O198*H198</f>
        <v>0</v>
      </c>
      <c r="Q198" s="152">
        <v>0</v>
      </c>
      <c r="R198" s="152">
        <f>Q198*H198</f>
        <v>0</v>
      </c>
      <c r="S198" s="152">
        <v>0</v>
      </c>
      <c r="T198" s="153">
        <f>S198*H198</f>
        <v>0</v>
      </c>
      <c r="AR198" s="154" t="s">
        <v>156</v>
      </c>
      <c r="AT198" s="154" t="s">
        <v>152</v>
      </c>
      <c r="AU198" s="154" t="s">
        <v>157</v>
      </c>
      <c r="AY198" s="16" t="s">
        <v>148</v>
      </c>
      <c r="BE198" s="92">
        <f>IF(N198="základní",J198,0)</f>
        <v>0</v>
      </c>
      <c r="BF198" s="92">
        <f>IF(N198="snížená",J198,0)</f>
        <v>0</v>
      </c>
      <c r="BG198" s="92">
        <f>IF(N198="zákl. přenesená",J198,0)</f>
        <v>0</v>
      </c>
      <c r="BH198" s="92">
        <f>IF(N198="sníž. přenesená",J198,0)</f>
        <v>0</v>
      </c>
      <c r="BI198" s="92">
        <f>IF(N198="nulová",J198,0)</f>
        <v>0</v>
      </c>
      <c r="BJ198" s="16" t="s">
        <v>84</v>
      </c>
      <c r="BK198" s="92">
        <f>ROUND(I198*H198,2)</f>
        <v>0</v>
      </c>
      <c r="BL198" s="16" t="s">
        <v>156</v>
      </c>
      <c r="BM198" s="154" t="s">
        <v>308</v>
      </c>
    </row>
    <row r="199" spans="2:65" s="12" customFormat="1" x14ac:dyDescent="0.2">
      <c r="B199" s="155"/>
      <c r="D199" s="156" t="s">
        <v>163</v>
      </c>
      <c r="E199" s="157" t="s">
        <v>1</v>
      </c>
      <c r="F199" s="158" t="s">
        <v>171</v>
      </c>
      <c r="H199" s="159">
        <v>1</v>
      </c>
      <c r="I199" s="160"/>
      <c r="L199" s="155"/>
      <c r="M199" s="161"/>
      <c r="T199" s="162"/>
      <c r="AT199" s="157" t="s">
        <v>163</v>
      </c>
      <c r="AU199" s="157" t="s">
        <v>157</v>
      </c>
      <c r="AV199" s="12" t="s">
        <v>86</v>
      </c>
      <c r="AW199" s="12" t="s">
        <v>30</v>
      </c>
      <c r="AX199" s="12" t="s">
        <v>77</v>
      </c>
      <c r="AY199" s="157" t="s">
        <v>148</v>
      </c>
    </row>
    <row r="200" spans="2:65" s="12" customFormat="1" x14ac:dyDescent="0.2">
      <c r="B200" s="155"/>
      <c r="D200" s="156" t="s">
        <v>163</v>
      </c>
      <c r="E200" s="157" t="s">
        <v>1</v>
      </c>
      <c r="F200" s="158" t="s">
        <v>493</v>
      </c>
      <c r="H200" s="159">
        <v>3</v>
      </c>
      <c r="I200" s="160"/>
      <c r="L200" s="155"/>
      <c r="M200" s="161"/>
      <c r="T200" s="162"/>
      <c r="AT200" s="157" t="s">
        <v>163</v>
      </c>
      <c r="AU200" s="157" t="s">
        <v>157</v>
      </c>
      <c r="AV200" s="12" t="s">
        <v>86</v>
      </c>
      <c r="AW200" s="12" t="s">
        <v>30</v>
      </c>
      <c r="AX200" s="12" t="s">
        <v>77</v>
      </c>
      <c r="AY200" s="157" t="s">
        <v>148</v>
      </c>
    </row>
    <row r="201" spans="2:65" s="13" customFormat="1" x14ac:dyDescent="0.2">
      <c r="B201" s="163"/>
      <c r="D201" s="156" t="s">
        <v>163</v>
      </c>
      <c r="E201" s="164" t="s">
        <v>1</v>
      </c>
      <c r="F201" s="165" t="s">
        <v>166</v>
      </c>
      <c r="H201" s="166">
        <v>4</v>
      </c>
      <c r="I201" s="167"/>
      <c r="L201" s="163"/>
      <c r="M201" s="168"/>
      <c r="T201" s="169"/>
      <c r="AT201" s="164" t="s">
        <v>163</v>
      </c>
      <c r="AU201" s="164" t="s">
        <v>157</v>
      </c>
      <c r="AV201" s="13" t="s">
        <v>156</v>
      </c>
      <c r="AW201" s="13" t="s">
        <v>30</v>
      </c>
      <c r="AX201" s="13" t="s">
        <v>84</v>
      </c>
      <c r="AY201" s="164" t="s">
        <v>148</v>
      </c>
    </row>
    <row r="202" spans="2:65" s="1" customFormat="1" ht="44.25" customHeight="1" x14ac:dyDescent="0.2">
      <c r="B202" s="32"/>
      <c r="C202" s="142" t="s">
        <v>228</v>
      </c>
      <c r="D202" s="142" t="s">
        <v>152</v>
      </c>
      <c r="E202" s="143" t="s">
        <v>253</v>
      </c>
      <c r="F202" s="144" t="s">
        <v>254</v>
      </c>
      <c r="G202" s="145" t="s">
        <v>220</v>
      </c>
      <c r="H202" s="146">
        <v>544.29999999999995</v>
      </c>
      <c r="I202" s="147"/>
      <c r="J202" s="148">
        <f>ROUND(I202*H202,2)</f>
        <v>0</v>
      </c>
      <c r="K202" s="149"/>
      <c r="L202" s="32"/>
      <c r="M202" s="150" t="s">
        <v>1</v>
      </c>
      <c r="N202" s="151" t="s">
        <v>42</v>
      </c>
      <c r="P202" s="152">
        <f>O202*H202</f>
        <v>0</v>
      </c>
      <c r="Q202" s="152">
        <v>0</v>
      </c>
      <c r="R202" s="152">
        <f>Q202*H202</f>
        <v>0</v>
      </c>
      <c r="S202" s="152">
        <v>0</v>
      </c>
      <c r="T202" s="153">
        <f>S202*H202</f>
        <v>0</v>
      </c>
      <c r="AR202" s="154" t="s">
        <v>156</v>
      </c>
      <c r="AT202" s="154" t="s">
        <v>152</v>
      </c>
      <c r="AU202" s="154" t="s">
        <v>157</v>
      </c>
      <c r="AY202" s="16" t="s">
        <v>148</v>
      </c>
      <c r="BE202" s="92">
        <f>IF(N202="základní",J202,0)</f>
        <v>0</v>
      </c>
      <c r="BF202" s="92">
        <f>IF(N202="snížená",J202,0)</f>
        <v>0</v>
      </c>
      <c r="BG202" s="92">
        <f>IF(N202="zákl. přenesená",J202,0)</f>
        <v>0</v>
      </c>
      <c r="BH202" s="92">
        <f>IF(N202="sníž. přenesená",J202,0)</f>
        <v>0</v>
      </c>
      <c r="BI202" s="92">
        <f>IF(N202="nulová",J202,0)</f>
        <v>0</v>
      </c>
      <c r="BJ202" s="16" t="s">
        <v>84</v>
      </c>
      <c r="BK202" s="92">
        <f>ROUND(I202*H202,2)</f>
        <v>0</v>
      </c>
      <c r="BL202" s="16" t="s">
        <v>156</v>
      </c>
      <c r="BM202" s="154" t="s">
        <v>319</v>
      </c>
    </row>
    <row r="203" spans="2:65" s="12" customFormat="1" x14ac:dyDescent="0.2">
      <c r="B203" s="155"/>
      <c r="D203" s="156" t="s">
        <v>163</v>
      </c>
      <c r="E203" s="157" t="s">
        <v>1</v>
      </c>
      <c r="F203" s="158" t="s">
        <v>502</v>
      </c>
      <c r="H203" s="159">
        <v>845.5</v>
      </c>
      <c r="I203" s="160"/>
      <c r="L203" s="155"/>
      <c r="M203" s="161"/>
      <c r="T203" s="162"/>
      <c r="AT203" s="157" t="s">
        <v>163</v>
      </c>
      <c r="AU203" s="157" t="s">
        <v>157</v>
      </c>
      <c r="AV203" s="12" t="s">
        <v>86</v>
      </c>
      <c r="AW203" s="12" t="s">
        <v>30</v>
      </c>
      <c r="AX203" s="12" t="s">
        <v>77</v>
      </c>
      <c r="AY203" s="157" t="s">
        <v>148</v>
      </c>
    </row>
    <row r="204" spans="2:65" s="12" customFormat="1" x14ac:dyDescent="0.2">
      <c r="B204" s="155"/>
      <c r="D204" s="156" t="s">
        <v>163</v>
      </c>
      <c r="E204" s="157" t="s">
        <v>1</v>
      </c>
      <c r="F204" s="158" t="s">
        <v>503</v>
      </c>
      <c r="H204" s="159">
        <v>-301.2</v>
      </c>
      <c r="I204" s="160"/>
      <c r="L204" s="155"/>
      <c r="M204" s="161"/>
      <c r="T204" s="162"/>
      <c r="AT204" s="157" t="s">
        <v>163</v>
      </c>
      <c r="AU204" s="157" t="s">
        <v>157</v>
      </c>
      <c r="AV204" s="12" t="s">
        <v>86</v>
      </c>
      <c r="AW204" s="12" t="s">
        <v>30</v>
      </c>
      <c r="AX204" s="12" t="s">
        <v>77</v>
      </c>
      <c r="AY204" s="157" t="s">
        <v>148</v>
      </c>
    </row>
    <row r="205" spans="2:65" s="13" customFormat="1" x14ac:dyDescent="0.2">
      <c r="B205" s="163"/>
      <c r="D205" s="156" t="s">
        <v>163</v>
      </c>
      <c r="E205" s="164" t="s">
        <v>1</v>
      </c>
      <c r="F205" s="165" t="s">
        <v>166</v>
      </c>
      <c r="H205" s="166">
        <v>544.29999999999995</v>
      </c>
      <c r="I205" s="167"/>
      <c r="L205" s="163"/>
      <c r="M205" s="168"/>
      <c r="T205" s="169"/>
      <c r="AT205" s="164" t="s">
        <v>163</v>
      </c>
      <c r="AU205" s="164" t="s">
        <v>157</v>
      </c>
      <c r="AV205" s="13" t="s">
        <v>156</v>
      </c>
      <c r="AW205" s="13" t="s">
        <v>30</v>
      </c>
      <c r="AX205" s="13" t="s">
        <v>84</v>
      </c>
      <c r="AY205" s="164" t="s">
        <v>148</v>
      </c>
    </row>
    <row r="206" spans="2:65" s="11" customFormat="1" ht="22.75" customHeight="1" x14ac:dyDescent="0.25">
      <c r="B206" s="130"/>
      <c r="D206" s="131" t="s">
        <v>76</v>
      </c>
      <c r="E206" s="140" t="s">
        <v>156</v>
      </c>
      <c r="F206" s="140" t="s">
        <v>297</v>
      </c>
      <c r="I206" s="133"/>
      <c r="J206" s="141">
        <f>BK206</f>
        <v>0</v>
      </c>
      <c r="L206" s="130"/>
      <c r="M206" s="135"/>
      <c r="P206" s="136">
        <f>SUM(P207:P220)</f>
        <v>0</v>
      </c>
      <c r="R206" s="136">
        <f>SUM(R207:R220)</f>
        <v>0</v>
      </c>
      <c r="T206" s="137">
        <f>SUM(T207:T220)</f>
        <v>0</v>
      </c>
      <c r="AR206" s="131" t="s">
        <v>84</v>
      </c>
      <c r="AT206" s="138" t="s">
        <v>76</v>
      </c>
      <c r="AU206" s="138" t="s">
        <v>84</v>
      </c>
      <c r="AY206" s="131" t="s">
        <v>148</v>
      </c>
      <c r="BK206" s="139">
        <f>SUM(BK207:BK220)</f>
        <v>0</v>
      </c>
    </row>
    <row r="207" spans="2:65" s="1" customFormat="1" ht="24.15" customHeight="1" x14ac:dyDescent="0.2">
      <c r="B207" s="32"/>
      <c r="C207" s="142" t="s">
        <v>236</v>
      </c>
      <c r="D207" s="142" t="s">
        <v>152</v>
      </c>
      <c r="E207" s="143" t="s">
        <v>320</v>
      </c>
      <c r="F207" s="144" t="s">
        <v>321</v>
      </c>
      <c r="G207" s="145" t="s">
        <v>220</v>
      </c>
      <c r="H207" s="146">
        <v>262.58999999999997</v>
      </c>
      <c r="I207" s="147"/>
      <c r="J207" s="148">
        <f>ROUND(I207*H207,2)</f>
        <v>0</v>
      </c>
      <c r="K207" s="149"/>
      <c r="L207" s="32"/>
      <c r="M207" s="150" t="s">
        <v>1</v>
      </c>
      <c r="N207" s="151" t="s">
        <v>42</v>
      </c>
      <c r="P207" s="152">
        <f>O207*H207</f>
        <v>0</v>
      </c>
      <c r="Q207" s="152">
        <v>0</v>
      </c>
      <c r="R207" s="152">
        <f>Q207*H207</f>
        <v>0</v>
      </c>
      <c r="S207" s="152">
        <v>0</v>
      </c>
      <c r="T207" s="153">
        <f>S207*H207</f>
        <v>0</v>
      </c>
      <c r="AR207" s="154" t="s">
        <v>156</v>
      </c>
      <c r="AT207" s="154" t="s">
        <v>152</v>
      </c>
      <c r="AU207" s="154" t="s">
        <v>86</v>
      </c>
      <c r="AY207" s="16" t="s">
        <v>148</v>
      </c>
      <c r="BE207" s="92">
        <f>IF(N207="základní",J207,0)</f>
        <v>0</v>
      </c>
      <c r="BF207" s="92">
        <f>IF(N207="snížená",J207,0)</f>
        <v>0</v>
      </c>
      <c r="BG207" s="92">
        <f>IF(N207="zákl. přenesená",J207,0)</f>
        <v>0</v>
      </c>
      <c r="BH207" s="92">
        <f>IF(N207="sníž. přenesená",J207,0)</f>
        <v>0</v>
      </c>
      <c r="BI207" s="92">
        <f>IF(N207="nulová",J207,0)</f>
        <v>0</v>
      </c>
      <c r="BJ207" s="16" t="s">
        <v>84</v>
      </c>
      <c r="BK207" s="92">
        <f>ROUND(I207*H207,2)</f>
        <v>0</v>
      </c>
      <c r="BL207" s="16" t="s">
        <v>156</v>
      </c>
      <c r="BM207" s="154" t="s">
        <v>329</v>
      </c>
    </row>
    <row r="208" spans="2:65" s="14" customFormat="1" x14ac:dyDescent="0.2">
      <c r="B208" s="170"/>
      <c r="D208" s="156" t="s">
        <v>163</v>
      </c>
      <c r="E208" s="171" t="s">
        <v>1</v>
      </c>
      <c r="F208" s="172" t="s">
        <v>504</v>
      </c>
      <c r="H208" s="171" t="s">
        <v>1</v>
      </c>
      <c r="I208" s="173"/>
      <c r="L208" s="170"/>
      <c r="M208" s="174"/>
      <c r="T208" s="175"/>
      <c r="AT208" s="171" t="s">
        <v>163</v>
      </c>
      <c r="AU208" s="171" t="s">
        <v>86</v>
      </c>
      <c r="AV208" s="14" t="s">
        <v>84</v>
      </c>
      <c r="AW208" s="14" t="s">
        <v>30</v>
      </c>
      <c r="AX208" s="14" t="s">
        <v>77</v>
      </c>
      <c r="AY208" s="171" t="s">
        <v>148</v>
      </c>
    </row>
    <row r="209" spans="2:65" s="12" customFormat="1" x14ac:dyDescent="0.2">
      <c r="B209" s="155"/>
      <c r="D209" s="156" t="s">
        <v>163</v>
      </c>
      <c r="E209" s="157" t="s">
        <v>1</v>
      </c>
      <c r="F209" s="158" t="s">
        <v>505</v>
      </c>
      <c r="H209" s="159">
        <v>115.71</v>
      </c>
      <c r="I209" s="160"/>
      <c r="L209" s="155"/>
      <c r="M209" s="161"/>
      <c r="T209" s="162"/>
      <c r="AT209" s="157" t="s">
        <v>163</v>
      </c>
      <c r="AU209" s="157" t="s">
        <v>86</v>
      </c>
      <c r="AV209" s="12" t="s">
        <v>86</v>
      </c>
      <c r="AW209" s="12" t="s">
        <v>30</v>
      </c>
      <c r="AX209" s="12" t="s">
        <v>77</v>
      </c>
      <c r="AY209" s="157" t="s">
        <v>148</v>
      </c>
    </row>
    <row r="210" spans="2:65" s="12" customFormat="1" x14ac:dyDescent="0.2">
      <c r="B210" s="155"/>
      <c r="D210" s="156" t="s">
        <v>163</v>
      </c>
      <c r="E210" s="157" t="s">
        <v>1</v>
      </c>
      <c r="F210" s="158" t="s">
        <v>506</v>
      </c>
      <c r="H210" s="159">
        <v>146.88</v>
      </c>
      <c r="I210" s="160"/>
      <c r="L210" s="155"/>
      <c r="M210" s="161"/>
      <c r="T210" s="162"/>
      <c r="AT210" s="157" t="s">
        <v>163</v>
      </c>
      <c r="AU210" s="157" t="s">
        <v>86</v>
      </c>
      <c r="AV210" s="12" t="s">
        <v>86</v>
      </c>
      <c r="AW210" s="12" t="s">
        <v>30</v>
      </c>
      <c r="AX210" s="12" t="s">
        <v>77</v>
      </c>
      <c r="AY210" s="157" t="s">
        <v>148</v>
      </c>
    </row>
    <row r="211" spans="2:65" s="13" customFormat="1" x14ac:dyDescent="0.2">
      <c r="B211" s="163"/>
      <c r="D211" s="156" t="s">
        <v>163</v>
      </c>
      <c r="E211" s="164" t="s">
        <v>1</v>
      </c>
      <c r="F211" s="165" t="s">
        <v>166</v>
      </c>
      <c r="H211" s="166">
        <v>262.58999999999997</v>
      </c>
      <c r="I211" s="167"/>
      <c r="L211" s="163"/>
      <c r="M211" s="168"/>
      <c r="T211" s="169"/>
      <c r="AT211" s="164" t="s">
        <v>163</v>
      </c>
      <c r="AU211" s="164" t="s">
        <v>86</v>
      </c>
      <c r="AV211" s="13" t="s">
        <v>156</v>
      </c>
      <c r="AW211" s="13" t="s">
        <v>30</v>
      </c>
      <c r="AX211" s="13" t="s">
        <v>84</v>
      </c>
      <c r="AY211" s="164" t="s">
        <v>148</v>
      </c>
    </row>
    <row r="212" spans="2:65" s="1" customFormat="1" ht="24.15" customHeight="1" x14ac:dyDescent="0.2">
      <c r="B212" s="32"/>
      <c r="C212" s="142" t="s">
        <v>241</v>
      </c>
      <c r="D212" s="142" t="s">
        <v>152</v>
      </c>
      <c r="E212" s="143" t="s">
        <v>325</v>
      </c>
      <c r="F212" s="144" t="s">
        <v>326</v>
      </c>
      <c r="G212" s="145" t="s">
        <v>155</v>
      </c>
      <c r="H212" s="146">
        <v>403.5</v>
      </c>
      <c r="I212" s="147"/>
      <c r="J212" s="148">
        <f>ROUND(I212*H212,2)</f>
        <v>0</v>
      </c>
      <c r="K212" s="149"/>
      <c r="L212" s="32"/>
      <c r="M212" s="150" t="s">
        <v>1</v>
      </c>
      <c r="N212" s="151" t="s">
        <v>42</v>
      </c>
      <c r="P212" s="152">
        <f>O212*H212</f>
        <v>0</v>
      </c>
      <c r="Q212" s="152">
        <v>0</v>
      </c>
      <c r="R212" s="152">
        <f>Q212*H212</f>
        <v>0</v>
      </c>
      <c r="S212" s="152">
        <v>0</v>
      </c>
      <c r="T212" s="153">
        <f>S212*H212</f>
        <v>0</v>
      </c>
      <c r="AR212" s="154" t="s">
        <v>156</v>
      </c>
      <c r="AT212" s="154" t="s">
        <v>152</v>
      </c>
      <c r="AU212" s="154" t="s">
        <v>86</v>
      </c>
      <c r="AY212" s="16" t="s">
        <v>148</v>
      </c>
      <c r="BE212" s="92">
        <f>IF(N212="základní",J212,0)</f>
        <v>0</v>
      </c>
      <c r="BF212" s="92">
        <f>IF(N212="snížená",J212,0)</f>
        <v>0</v>
      </c>
      <c r="BG212" s="92">
        <f>IF(N212="zákl. přenesená",J212,0)</f>
        <v>0</v>
      </c>
      <c r="BH212" s="92">
        <f>IF(N212="sníž. přenesená",J212,0)</f>
        <v>0</v>
      </c>
      <c r="BI212" s="92">
        <f>IF(N212="nulová",J212,0)</f>
        <v>0</v>
      </c>
      <c r="BJ212" s="16" t="s">
        <v>84</v>
      </c>
      <c r="BK212" s="92">
        <f>ROUND(I212*H212,2)</f>
        <v>0</v>
      </c>
      <c r="BL212" s="16" t="s">
        <v>156</v>
      </c>
      <c r="BM212" s="154" t="s">
        <v>342</v>
      </c>
    </row>
    <row r="213" spans="2:65" s="12" customFormat="1" x14ac:dyDescent="0.2">
      <c r="B213" s="155"/>
      <c r="D213" s="156" t="s">
        <v>163</v>
      </c>
      <c r="E213" s="157" t="s">
        <v>1</v>
      </c>
      <c r="F213" s="158" t="s">
        <v>507</v>
      </c>
      <c r="H213" s="159">
        <v>403.5</v>
      </c>
      <c r="I213" s="160"/>
      <c r="L213" s="155"/>
      <c r="M213" s="161"/>
      <c r="T213" s="162"/>
      <c r="AT213" s="157" t="s">
        <v>163</v>
      </c>
      <c r="AU213" s="157" t="s">
        <v>86</v>
      </c>
      <c r="AV213" s="12" t="s">
        <v>86</v>
      </c>
      <c r="AW213" s="12" t="s">
        <v>30</v>
      </c>
      <c r="AX213" s="12" t="s">
        <v>77</v>
      </c>
      <c r="AY213" s="157" t="s">
        <v>148</v>
      </c>
    </row>
    <row r="214" spans="2:65" s="13" customFormat="1" x14ac:dyDescent="0.2">
      <c r="B214" s="163"/>
      <c r="D214" s="156" t="s">
        <v>163</v>
      </c>
      <c r="E214" s="164" t="s">
        <v>1</v>
      </c>
      <c r="F214" s="165" t="s">
        <v>166</v>
      </c>
      <c r="H214" s="166">
        <v>403.5</v>
      </c>
      <c r="I214" s="167"/>
      <c r="L214" s="163"/>
      <c r="M214" s="168"/>
      <c r="T214" s="169"/>
      <c r="AT214" s="164" t="s">
        <v>163</v>
      </c>
      <c r="AU214" s="164" t="s">
        <v>86</v>
      </c>
      <c r="AV214" s="13" t="s">
        <v>156</v>
      </c>
      <c r="AW214" s="13" t="s">
        <v>30</v>
      </c>
      <c r="AX214" s="13" t="s">
        <v>84</v>
      </c>
      <c r="AY214" s="164" t="s">
        <v>148</v>
      </c>
    </row>
    <row r="215" spans="2:65" s="1" customFormat="1" ht="24.15" customHeight="1" x14ac:dyDescent="0.2">
      <c r="B215" s="32"/>
      <c r="C215" s="142" t="s">
        <v>245</v>
      </c>
      <c r="D215" s="142" t="s">
        <v>152</v>
      </c>
      <c r="E215" s="143" t="s">
        <v>508</v>
      </c>
      <c r="F215" s="144" t="s">
        <v>509</v>
      </c>
      <c r="G215" s="145" t="s">
        <v>220</v>
      </c>
      <c r="H215" s="146">
        <v>115.59</v>
      </c>
      <c r="I215" s="147"/>
      <c r="J215" s="148">
        <f>ROUND(I215*H215,2)</f>
        <v>0</v>
      </c>
      <c r="K215" s="149"/>
      <c r="L215" s="32"/>
      <c r="M215" s="150" t="s">
        <v>1</v>
      </c>
      <c r="N215" s="151" t="s">
        <v>42</v>
      </c>
      <c r="P215" s="152">
        <f>O215*H215</f>
        <v>0</v>
      </c>
      <c r="Q215" s="152">
        <v>0</v>
      </c>
      <c r="R215" s="152">
        <f>Q215*H215</f>
        <v>0</v>
      </c>
      <c r="S215" s="152">
        <v>0</v>
      </c>
      <c r="T215" s="153">
        <f>S215*H215</f>
        <v>0</v>
      </c>
      <c r="AR215" s="154" t="s">
        <v>156</v>
      </c>
      <c r="AT215" s="154" t="s">
        <v>152</v>
      </c>
      <c r="AU215" s="154" t="s">
        <v>86</v>
      </c>
      <c r="AY215" s="16" t="s">
        <v>148</v>
      </c>
      <c r="BE215" s="92">
        <f>IF(N215="základní",J215,0)</f>
        <v>0</v>
      </c>
      <c r="BF215" s="92">
        <f>IF(N215="snížená",J215,0)</f>
        <v>0</v>
      </c>
      <c r="BG215" s="92">
        <f>IF(N215="zákl. přenesená",J215,0)</f>
        <v>0</v>
      </c>
      <c r="BH215" s="92">
        <f>IF(N215="sníž. přenesená",J215,0)</f>
        <v>0</v>
      </c>
      <c r="BI215" s="92">
        <f>IF(N215="nulová",J215,0)</f>
        <v>0</v>
      </c>
      <c r="BJ215" s="16" t="s">
        <v>84</v>
      </c>
      <c r="BK215" s="92">
        <f>ROUND(I215*H215,2)</f>
        <v>0</v>
      </c>
      <c r="BL215" s="16" t="s">
        <v>156</v>
      </c>
      <c r="BM215" s="154" t="s">
        <v>356</v>
      </c>
    </row>
    <row r="216" spans="2:65" s="14" customFormat="1" x14ac:dyDescent="0.2">
      <c r="B216" s="170"/>
      <c r="D216" s="156" t="s">
        <v>163</v>
      </c>
      <c r="E216" s="171" t="s">
        <v>1</v>
      </c>
      <c r="F216" s="172" t="s">
        <v>510</v>
      </c>
      <c r="H216" s="171" t="s">
        <v>1</v>
      </c>
      <c r="I216" s="173"/>
      <c r="L216" s="170"/>
      <c r="M216" s="174"/>
      <c r="T216" s="175"/>
      <c r="AT216" s="171" t="s">
        <v>163</v>
      </c>
      <c r="AU216" s="171" t="s">
        <v>86</v>
      </c>
      <c r="AV216" s="14" t="s">
        <v>84</v>
      </c>
      <c r="AW216" s="14" t="s">
        <v>30</v>
      </c>
      <c r="AX216" s="14" t="s">
        <v>77</v>
      </c>
      <c r="AY216" s="171" t="s">
        <v>148</v>
      </c>
    </row>
    <row r="217" spans="2:65" s="12" customFormat="1" x14ac:dyDescent="0.2">
      <c r="B217" s="155"/>
      <c r="D217" s="156" t="s">
        <v>163</v>
      </c>
      <c r="E217" s="157" t="s">
        <v>1</v>
      </c>
      <c r="F217" s="158" t="s">
        <v>511</v>
      </c>
      <c r="H217" s="159">
        <v>43.89</v>
      </c>
      <c r="I217" s="160"/>
      <c r="L217" s="155"/>
      <c r="M217" s="161"/>
      <c r="T217" s="162"/>
      <c r="AT217" s="157" t="s">
        <v>163</v>
      </c>
      <c r="AU217" s="157" t="s">
        <v>86</v>
      </c>
      <c r="AV217" s="12" t="s">
        <v>86</v>
      </c>
      <c r="AW217" s="12" t="s">
        <v>30</v>
      </c>
      <c r="AX217" s="12" t="s">
        <v>77</v>
      </c>
      <c r="AY217" s="157" t="s">
        <v>148</v>
      </c>
    </row>
    <row r="218" spans="2:65" s="12" customFormat="1" x14ac:dyDescent="0.2">
      <c r="B218" s="155"/>
      <c r="D218" s="156" t="s">
        <v>163</v>
      </c>
      <c r="E218" s="157" t="s">
        <v>1</v>
      </c>
      <c r="F218" s="158" t="s">
        <v>512</v>
      </c>
      <c r="H218" s="159">
        <v>44.88</v>
      </c>
      <c r="I218" s="160"/>
      <c r="L218" s="155"/>
      <c r="M218" s="161"/>
      <c r="T218" s="162"/>
      <c r="AT218" s="157" t="s">
        <v>163</v>
      </c>
      <c r="AU218" s="157" t="s">
        <v>86</v>
      </c>
      <c r="AV218" s="12" t="s">
        <v>86</v>
      </c>
      <c r="AW218" s="12" t="s">
        <v>30</v>
      </c>
      <c r="AX218" s="12" t="s">
        <v>77</v>
      </c>
      <c r="AY218" s="157" t="s">
        <v>148</v>
      </c>
    </row>
    <row r="219" spans="2:65" s="12" customFormat="1" x14ac:dyDescent="0.2">
      <c r="B219" s="155"/>
      <c r="D219" s="156" t="s">
        <v>163</v>
      </c>
      <c r="E219" s="157" t="s">
        <v>1</v>
      </c>
      <c r="F219" s="158" t="s">
        <v>513</v>
      </c>
      <c r="H219" s="159">
        <v>26.82</v>
      </c>
      <c r="I219" s="160"/>
      <c r="L219" s="155"/>
      <c r="M219" s="161"/>
      <c r="T219" s="162"/>
      <c r="AT219" s="157" t="s">
        <v>163</v>
      </c>
      <c r="AU219" s="157" t="s">
        <v>86</v>
      </c>
      <c r="AV219" s="12" t="s">
        <v>86</v>
      </c>
      <c r="AW219" s="12" t="s">
        <v>30</v>
      </c>
      <c r="AX219" s="12" t="s">
        <v>77</v>
      </c>
      <c r="AY219" s="157" t="s">
        <v>148</v>
      </c>
    </row>
    <row r="220" spans="2:65" s="13" customFormat="1" x14ac:dyDescent="0.2">
      <c r="B220" s="163"/>
      <c r="D220" s="156" t="s">
        <v>163</v>
      </c>
      <c r="E220" s="164" t="s">
        <v>1</v>
      </c>
      <c r="F220" s="165" t="s">
        <v>166</v>
      </c>
      <c r="H220" s="166">
        <v>115.59</v>
      </c>
      <c r="I220" s="167"/>
      <c r="L220" s="163"/>
      <c r="M220" s="168"/>
      <c r="T220" s="169"/>
      <c r="AT220" s="164" t="s">
        <v>163</v>
      </c>
      <c r="AU220" s="164" t="s">
        <v>86</v>
      </c>
      <c r="AV220" s="13" t="s">
        <v>156</v>
      </c>
      <c r="AW220" s="13" t="s">
        <v>30</v>
      </c>
      <c r="AX220" s="13" t="s">
        <v>84</v>
      </c>
      <c r="AY220" s="164" t="s">
        <v>148</v>
      </c>
    </row>
    <row r="221" spans="2:65" s="11" customFormat="1" ht="22.75" customHeight="1" x14ac:dyDescent="0.25">
      <c r="B221" s="130"/>
      <c r="D221" s="131" t="s">
        <v>76</v>
      </c>
      <c r="E221" s="140" t="s">
        <v>176</v>
      </c>
      <c r="F221" s="140" t="s">
        <v>334</v>
      </c>
      <c r="I221" s="133"/>
      <c r="J221" s="141">
        <f>BK221</f>
        <v>0</v>
      </c>
      <c r="L221" s="130"/>
      <c r="M221" s="135"/>
      <c r="P221" s="136">
        <f>SUM(P222:P225)</f>
        <v>0</v>
      </c>
      <c r="R221" s="136">
        <f>SUM(R222:R225)</f>
        <v>0</v>
      </c>
      <c r="T221" s="137">
        <f>SUM(T222:T225)</f>
        <v>0</v>
      </c>
      <c r="AR221" s="131" t="s">
        <v>84</v>
      </c>
      <c r="AT221" s="138" t="s">
        <v>76</v>
      </c>
      <c r="AU221" s="138" t="s">
        <v>84</v>
      </c>
      <c r="AY221" s="131" t="s">
        <v>148</v>
      </c>
      <c r="BK221" s="139">
        <f>SUM(BK222:BK225)</f>
        <v>0</v>
      </c>
    </row>
    <row r="222" spans="2:65" s="1" customFormat="1" ht="24.15" customHeight="1" x14ac:dyDescent="0.2">
      <c r="B222" s="32"/>
      <c r="C222" s="142" t="s">
        <v>7</v>
      </c>
      <c r="D222" s="142" t="s">
        <v>152</v>
      </c>
      <c r="E222" s="143" t="s">
        <v>336</v>
      </c>
      <c r="F222" s="144" t="s">
        <v>337</v>
      </c>
      <c r="G222" s="145" t="s">
        <v>155</v>
      </c>
      <c r="H222" s="146">
        <v>1842.75</v>
      </c>
      <c r="I222" s="147"/>
      <c r="J222" s="148">
        <f>ROUND(I222*H222,2)</f>
        <v>0</v>
      </c>
      <c r="K222" s="149"/>
      <c r="L222" s="32"/>
      <c r="M222" s="150" t="s">
        <v>1</v>
      </c>
      <c r="N222" s="151" t="s">
        <v>42</v>
      </c>
      <c r="P222" s="152">
        <f>O222*H222</f>
        <v>0</v>
      </c>
      <c r="Q222" s="152">
        <v>0</v>
      </c>
      <c r="R222" s="152">
        <f>Q222*H222</f>
        <v>0</v>
      </c>
      <c r="S222" s="152">
        <v>0</v>
      </c>
      <c r="T222" s="153">
        <f>S222*H222</f>
        <v>0</v>
      </c>
      <c r="AR222" s="154" t="s">
        <v>156</v>
      </c>
      <c r="AT222" s="154" t="s">
        <v>152</v>
      </c>
      <c r="AU222" s="154" t="s">
        <v>86</v>
      </c>
      <c r="AY222" s="16" t="s">
        <v>148</v>
      </c>
      <c r="BE222" s="92">
        <f>IF(N222="základní",J222,0)</f>
        <v>0</v>
      </c>
      <c r="BF222" s="92">
        <f>IF(N222="snížená",J222,0)</f>
        <v>0</v>
      </c>
      <c r="BG222" s="92">
        <f>IF(N222="zákl. přenesená",J222,0)</f>
        <v>0</v>
      </c>
      <c r="BH222" s="92">
        <f>IF(N222="sníž. přenesená",J222,0)</f>
        <v>0</v>
      </c>
      <c r="BI222" s="92">
        <f>IF(N222="nulová",J222,0)</f>
        <v>0</v>
      </c>
      <c r="BJ222" s="16" t="s">
        <v>84</v>
      </c>
      <c r="BK222" s="92">
        <f>ROUND(I222*H222,2)</f>
        <v>0</v>
      </c>
      <c r="BL222" s="16" t="s">
        <v>156</v>
      </c>
      <c r="BM222" s="154" t="s">
        <v>367</v>
      </c>
    </row>
    <row r="223" spans="2:65" s="14" customFormat="1" x14ac:dyDescent="0.2">
      <c r="B223" s="170"/>
      <c r="D223" s="156" t="s">
        <v>163</v>
      </c>
      <c r="E223" s="171" t="s">
        <v>1</v>
      </c>
      <c r="F223" s="172" t="s">
        <v>339</v>
      </c>
      <c r="H223" s="171" t="s">
        <v>1</v>
      </c>
      <c r="I223" s="173"/>
      <c r="L223" s="170"/>
      <c r="M223" s="174"/>
      <c r="T223" s="175"/>
      <c r="AT223" s="171" t="s">
        <v>163</v>
      </c>
      <c r="AU223" s="171" t="s">
        <v>86</v>
      </c>
      <c r="AV223" s="14" t="s">
        <v>84</v>
      </c>
      <c r="AW223" s="14" t="s">
        <v>30</v>
      </c>
      <c r="AX223" s="14" t="s">
        <v>77</v>
      </c>
      <c r="AY223" s="171" t="s">
        <v>148</v>
      </c>
    </row>
    <row r="224" spans="2:65" s="12" customFormat="1" x14ac:dyDescent="0.2">
      <c r="B224" s="155"/>
      <c r="D224" s="156" t="s">
        <v>163</v>
      </c>
      <c r="E224" s="157" t="s">
        <v>1</v>
      </c>
      <c r="F224" s="158" t="s">
        <v>514</v>
      </c>
      <c r="H224" s="159">
        <v>1842.75</v>
      </c>
      <c r="I224" s="160"/>
      <c r="L224" s="155"/>
      <c r="M224" s="161"/>
      <c r="T224" s="162"/>
      <c r="AT224" s="157" t="s">
        <v>163</v>
      </c>
      <c r="AU224" s="157" t="s">
        <v>86</v>
      </c>
      <c r="AV224" s="12" t="s">
        <v>86</v>
      </c>
      <c r="AW224" s="12" t="s">
        <v>30</v>
      </c>
      <c r="AX224" s="12" t="s">
        <v>77</v>
      </c>
      <c r="AY224" s="157" t="s">
        <v>148</v>
      </c>
    </row>
    <row r="225" spans="2:65" s="13" customFormat="1" x14ac:dyDescent="0.2">
      <c r="B225" s="163"/>
      <c r="D225" s="156" t="s">
        <v>163</v>
      </c>
      <c r="E225" s="164" t="s">
        <v>1</v>
      </c>
      <c r="F225" s="165" t="s">
        <v>166</v>
      </c>
      <c r="H225" s="166">
        <v>1842.75</v>
      </c>
      <c r="I225" s="167"/>
      <c r="L225" s="163"/>
      <c r="M225" s="168"/>
      <c r="T225" s="169"/>
      <c r="AT225" s="164" t="s">
        <v>163</v>
      </c>
      <c r="AU225" s="164" t="s">
        <v>86</v>
      </c>
      <c r="AV225" s="13" t="s">
        <v>156</v>
      </c>
      <c r="AW225" s="13" t="s">
        <v>30</v>
      </c>
      <c r="AX225" s="13" t="s">
        <v>84</v>
      </c>
      <c r="AY225" s="164" t="s">
        <v>148</v>
      </c>
    </row>
    <row r="226" spans="2:65" s="11" customFormat="1" ht="22.75" customHeight="1" x14ac:dyDescent="0.25">
      <c r="B226" s="130"/>
      <c r="D226" s="131" t="s">
        <v>76</v>
      </c>
      <c r="E226" s="140" t="s">
        <v>192</v>
      </c>
      <c r="F226" s="140" t="s">
        <v>341</v>
      </c>
      <c r="I226" s="133"/>
      <c r="J226" s="141">
        <f>BK226</f>
        <v>0</v>
      </c>
      <c r="L226" s="130"/>
      <c r="M226" s="135"/>
      <c r="P226" s="136">
        <f>P227</f>
        <v>0</v>
      </c>
      <c r="R226" s="136">
        <f>R227</f>
        <v>0</v>
      </c>
      <c r="T226" s="137">
        <f>T227</f>
        <v>0</v>
      </c>
      <c r="AR226" s="131" t="s">
        <v>84</v>
      </c>
      <c r="AT226" s="138" t="s">
        <v>76</v>
      </c>
      <c r="AU226" s="138" t="s">
        <v>84</v>
      </c>
      <c r="AY226" s="131" t="s">
        <v>148</v>
      </c>
      <c r="BK226" s="139">
        <f>BK227</f>
        <v>0</v>
      </c>
    </row>
    <row r="227" spans="2:65" s="11" customFormat="1" ht="20.9" customHeight="1" x14ac:dyDescent="0.25">
      <c r="B227" s="130"/>
      <c r="D227" s="131" t="s">
        <v>76</v>
      </c>
      <c r="E227" s="140" t="s">
        <v>384</v>
      </c>
      <c r="F227" s="140" t="s">
        <v>385</v>
      </c>
      <c r="I227" s="133"/>
      <c r="J227" s="141">
        <f>BK227</f>
        <v>0</v>
      </c>
      <c r="L227" s="130"/>
      <c r="M227" s="135"/>
      <c r="P227" s="136">
        <f>P228</f>
        <v>0</v>
      </c>
      <c r="R227" s="136">
        <f>R228</f>
        <v>0</v>
      </c>
      <c r="T227" s="137">
        <f>T228</f>
        <v>0</v>
      </c>
      <c r="AR227" s="131" t="s">
        <v>84</v>
      </c>
      <c r="AT227" s="138" t="s">
        <v>76</v>
      </c>
      <c r="AU227" s="138" t="s">
        <v>86</v>
      </c>
      <c r="AY227" s="131" t="s">
        <v>148</v>
      </c>
      <c r="BK227" s="139">
        <f>BK228</f>
        <v>0</v>
      </c>
    </row>
    <row r="228" spans="2:65" s="1" customFormat="1" ht="16.5" customHeight="1" x14ac:dyDescent="0.2">
      <c r="B228" s="32"/>
      <c r="C228" s="142" t="s">
        <v>252</v>
      </c>
      <c r="D228" s="142" t="s">
        <v>152</v>
      </c>
      <c r="E228" s="143" t="s">
        <v>387</v>
      </c>
      <c r="F228" s="144" t="s">
        <v>388</v>
      </c>
      <c r="G228" s="145" t="s">
        <v>288</v>
      </c>
      <c r="H228" s="146">
        <v>1787.8150000000001</v>
      </c>
      <c r="I228" s="147"/>
      <c r="J228" s="148">
        <f>ROUND(I228*H228,2)</f>
        <v>0</v>
      </c>
      <c r="K228" s="149"/>
      <c r="L228" s="32"/>
      <c r="M228" s="190" t="s">
        <v>1</v>
      </c>
      <c r="N228" s="191" t="s">
        <v>42</v>
      </c>
      <c r="O228" s="192"/>
      <c r="P228" s="193">
        <f>O228*H228</f>
        <v>0</v>
      </c>
      <c r="Q228" s="193">
        <v>0</v>
      </c>
      <c r="R228" s="193">
        <f>Q228*H228</f>
        <v>0</v>
      </c>
      <c r="S228" s="193">
        <v>0</v>
      </c>
      <c r="T228" s="194">
        <f>S228*H228</f>
        <v>0</v>
      </c>
      <c r="AR228" s="154" t="s">
        <v>156</v>
      </c>
      <c r="AT228" s="154" t="s">
        <v>152</v>
      </c>
      <c r="AU228" s="154" t="s">
        <v>157</v>
      </c>
      <c r="AY228" s="16" t="s">
        <v>148</v>
      </c>
      <c r="BE228" s="92">
        <f>IF(N228="základní",J228,0)</f>
        <v>0</v>
      </c>
      <c r="BF228" s="92">
        <f>IF(N228="snížená",J228,0)</f>
        <v>0</v>
      </c>
      <c r="BG228" s="92">
        <f>IF(N228="zákl. přenesená",J228,0)</f>
        <v>0</v>
      </c>
      <c r="BH228" s="92">
        <f>IF(N228="sníž. přenesená",J228,0)</f>
        <v>0</v>
      </c>
      <c r="BI228" s="92">
        <f>IF(N228="nulová",J228,0)</f>
        <v>0</v>
      </c>
      <c r="BJ228" s="16" t="s">
        <v>84</v>
      </c>
      <c r="BK228" s="92">
        <f>ROUND(I228*H228,2)</f>
        <v>0</v>
      </c>
      <c r="BL228" s="16" t="s">
        <v>156</v>
      </c>
      <c r="BM228" s="154" t="s">
        <v>379</v>
      </c>
    </row>
    <row r="229" spans="2:65" s="1" customFormat="1" ht="7" customHeight="1" x14ac:dyDescent="0.2">
      <c r="B229" s="44"/>
      <c r="C229" s="45"/>
      <c r="D229" s="45"/>
      <c r="E229" s="45"/>
      <c r="F229" s="45"/>
      <c r="G229" s="45"/>
      <c r="H229" s="45"/>
      <c r="I229" s="45"/>
      <c r="J229" s="45"/>
      <c r="K229" s="45"/>
      <c r="L229" s="32"/>
    </row>
  </sheetData>
  <sheetProtection algorithmName="SHA-512" hashValue="vREMlVMV7jzrtVe0haytH0pcjCm6ITiyHjYURu+syo5/Nnf2AudxvkxQDM6NyWTQ2hEy+cZagem2Ro0lUwmgvg==" saltValue="1/FRMucFwnp3+rY5vG9Mzg==" spinCount="100000" sheet="1" objects="1" scenarios="1" formatColumns="0" formatRows="0" autoFilter="0"/>
  <autoFilter ref="C124:K228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66"/>
  <sheetViews>
    <sheetView showGridLines="0" workbookViewId="0"/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92</v>
      </c>
    </row>
    <row r="3" spans="2:46" ht="7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 x14ac:dyDescent="0.2">
      <c r="B4" s="19"/>
      <c r="D4" s="20" t="s">
        <v>109</v>
      </c>
      <c r="L4" s="19"/>
      <c r="M4" s="98" t="s">
        <v>10</v>
      </c>
      <c r="AT4" s="16" t="s">
        <v>4</v>
      </c>
    </row>
    <row r="5" spans="2:46" ht="7" customHeight="1" x14ac:dyDescent="0.2">
      <c r="B5" s="19"/>
      <c r="L5" s="19"/>
    </row>
    <row r="6" spans="2:46" ht="12" customHeight="1" x14ac:dyDescent="0.2">
      <c r="B6" s="19"/>
      <c r="D6" s="26" t="s">
        <v>15</v>
      </c>
      <c r="L6" s="19"/>
    </row>
    <row r="7" spans="2:46" ht="16.5" customHeight="1" x14ac:dyDescent="0.2">
      <c r="B7" s="19"/>
      <c r="E7" s="244" t="str">
        <f>'Rekapitulace stavby'!K6</f>
        <v>Otava, Strakonice - obnova Staré řeky</v>
      </c>
      <c r="F7" s="245"/>
      <c r="G7" s="245"/>
      <c r="H7" s="245"/>
      <c r="L7" s="19"/>
    </row>
    <row r="8" spans="2:46" s="1" customFormat="1" ht="12" customHeight="1" x14ac:dyDescent="0.2">
      <c r="B8" s="32"/>
      <c r="D8" s="26" t="s">
        <v>110</v>
      </c>
      <c r="L8" s="32"/>
    </row>
    <row r="9" spans="2:46" s="1" customFormat="1" ht="30" customHeight="1" x14ac:dyDescent="0.2">
      <c r="B9" s="32"/>
      <c r="E9" s="246" t="s">
        <v>785</v>
      </c>
      <c r="F9" s="201"/>
      <c r="G9" s="201"/>
      <c r="H9" s="201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17</v>
      </c>
      <c r="F11" s="24" t="s">
        <v>1</v>
      </c>
      <c r="I11" s="26" t="s">
        <v>19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20</v>
      </c>
      <c r="F12" s="24" t="s">
        <v>32</v>
      </c>
      <c r="I12" s="26" t="s">
        <v>22</v>
      </c>
      <c r="J12" s="52">
        <f>'Rekapitulace stavby'!AN8</f>
        <v>0</v>
      </c>
      <c r="L12" s="32"/>
    </row>
    <row r="13" spans="2:46" s="1" customFormat="1" ht="10.75" customHeight="1" x14ac:dyDescent="0.2">
      <c r="B13" s="32"/>
      <c r="L13" s="32"/>
    </row>
    <row r="14" spans="2:46" s="1" customFormat="1" ht="12" customHeight="1" x14ac:dyDescent="0.2">
      <c r="B14" s="32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26</v>
      </c>
      <c r="J15" s="24" t="str">
        <f>IF('Rekapitulace stavby'!AN11="","",'Rekapitulace stavby'!AN11)</f>
        <v/>
      </c>
      <c r="L15" s="32"/>
    </row>
    <row r="16" spans="2:46" s="1" customFormat="1" ht="7" customHeight="1" x14ac:dyDescent="0.2">
      <c r="B16" s="32"/>
      <c r="L16" s="32"/>
    </row>
    <row r="17" spans="2:12" s="1" customFormat="1" ht="12" customHeight="1" x14ac:dyDescent="0.2">
      <c r="B17" s="32"/>
      <c r="D17" s="26" t="s">
        <v>27</v>
      </c>
      <c r="I17" s="26" t="s">
        <v>24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47">
        <f>'Rekapitulace stavby'!E14</f>
        <v>0</v>
      </c>
      <c r="F18" s="229"/>
      <c r="G18" s="229"/>
      <c r="H18" s="229"/>
      <c r="I18" s="26" t="s">
        <v>26</v>
      </c>
      <c r="J18" s="27">
        <f>'Rekapitulace stavby'!AN14</f>
        <v>0</v>
      </c>
      <c r="L18" s="32"/>
    </row>
    <row r="19" spans="2:12" s="1" customFormat="1" ht="7" customHeight="1" x14ac:dyDescent="0.2">
      <c r="B19" s="32"/>
      <c r="L19" s="32"/>
    </row>
    <row r="20" spans="2:12" s="1" customFormat="1" ht="12" customHeight="1" x14ac:dyDescent="0.2">
      <c r="B20" s="32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26</v>
      </c>
      <c r="J21" s="24" t="str">
        <f>IF('Rekapitulace stavby'!AN17="","",'Rekapitulace stavby'!AN17)</f>
        <v/>
      </c>
      <c r="L21" s="32"/>
    </row>
    <row r="22" spans="2:12" s="1" customFormat="1" ht="7" customHeight="1" x14ac:dyDescent="0.2">
      <c r="B22" s="32"/>
      <c r="L22" s="32"/>
    </row>
    <row r="23" spans="2:12" s="1" customFormat="1" ht="12" customHeight="1" x14ac:dyDescent="0.2">
      <c r="B23" s="32"/>
      <c r="D23" s="26" t="s">
        <v>31</v>
      </c>
      <c r="I23" s="26" t="s">
        <v>24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2"/>
    </row>
    <row r="25" spans="2:12" s="1" customFormat="1" ht="7" customHeight="1" x14ac:dyDescent="0.2">
      <c r="B25" s="32"/>
      <c r="L25" s="32"/>
    </row>
    <row r="26" spans="2:12" s="1" customFormat="1" ht="12" customHeight="1" x14ac:dyDescent="0.2">
      <c r="B26" s="32"/>
      <c r="D26" s="26" t="s">
        <v>33</v>
      </c>
      <c r="L26" s="32"/>
    </row>
    <row r="27" spans="2:12" s="7" customFormat="1" ht="16.5" customHeight="1" x14ac:dyDescent="0.2">
      <c r="B27" s="99"/>
      <c r="E27" s="233" t="s">
        <v>1</v>
      </c>
      <c r="F27" s="233"/>
      <c r="G27" s="233"/>
      <c r="H27" s="233"/>
      <c r="L27" s="99"/>
    </row>
    <row r="28" spans="2:12" s="1" customFormat="1" ht="7" customHeight="1" x14ac:dyDescent="0.2">
      <c r="B28" s="32"/>
      <c r="L28" s="32"/>
    </row>
    <row r="29" spans="2:12" s="1" customFormat="1" ht="7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 x14ac:dyDescent="0.2">
      <c r="B30" s="32"/>
      <c r="D30" s="100" t="s">
        <v>37</v>
      </c>
      <c r="J30" s="66">
        <f>ROUND(J124, 2)</f>
        <v>0</v>
      </c>
      <c r="L30" s="32"/>
    </row>
    <row r="31" spans="2:12" s="1" customFormat="1" ht="7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5" t="s">
        <v>41</v>
      </c>
      <c r="E33" s="26" t="s">
        <v>42</v>
      </c>
      <c r="F33" s="101">
        <f>ROUND((SUM(BE124:BE165)),  2)</f>
        <v>0</v>
      </c>
      <c r="I33" s="102">
        <v>0.21</v>
      </c>
      <c r="J33" s="101">
        <f>ROUND(((SUM(BE124:BE165))*I33),  2)</f>
        <v>0</v>
      </c>
      <c r="L33" s="32"/>
    </row>
    <row r="34" spans="2:12" s="1" customFormat="1" ht="14.4" customHeight="1" x14ac:dyDescent="0.2">
      <c r="B34" s="32"/>
      <c r="E34" s="26" t="s">
        <v>43</v>
      </c>
      <c r="F34" s="101">
        <f>ROUND((SUM(BF124:BF165)),  2)</f>
        <v>0</v>
      </c>
      <c r="I34" s="102">
        <v>0.12</v>
      </c>
      <c r="J34" s="101">
        <f>ROUND(((SUM(BF124:BF165))*I34),  2)</f>
        <v>0</v>
      </c>
      <c r="L34" s="32"/>
    </row>
    <row r="35" spans="2:12" s="1" customFormat="1" ht="14.4" hidden="1" customHeight="1" x14ac:dyDescent="0.2">
      <c r="B35" s="32"/>
      <c r="E35" s="26" t="s">
        <v>44</v>
      </c>
      <c r="F35" s="101">
        <f>ROUND((SUM(BG124:BG165)),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45</v>
      </c>
      <c r="F36" s="101">
        <f>ROUND((SUM(BH124:BH165)),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46</v>
      </c>
      <c r="F37" s="101">
        <f>ROUND((SUM(BI124:BI165)),  2)</f>
        <v>0</v>
      </c>
      <c r="I37" s="102">
        <v>0</v>
      </c>
      <c r="J37" s="101">
        <f>0</f>
        <v>0</v>
      </c>
      <c r="L37" s="32"/>
    </row>
    <row r="38" spans="2:12" s="1" customFormat="1" ht="7" customHeight="1" x14ac:dyDescent="0.2">
      <c r="B38" s="32"/>
      <c r="L38" s="32"/>
    </row>
    <row r="39" spans="2:12" s="1" customFormat="1" ht="25.4" customHeight="1" x14ac:dyDescent="0.2">
      <c r="B39" s="32"/>
      <c r="C39" s="97"/>
      <c r="D39" s="103" t="s">
        <v>47</v>
      </c>
      <c r="E39" s="57"/>
      <c r="F39" s="57"/>
      <c r="G39" s="104" t="s">
        <v>48</v>
      </c>
      <c r="H39" s="105" t="s">
        <v>49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5" x14ac:dyDescent="0.2">
      <c r="B61" s="32"/>
      <c r="D61" s="43" t="s">
        <v>52</v>
      </c>
      <c r="E61" s="34"/>
      <c r="F61" s="108" t="s">
        <v>53</v>
      </c>
      <c r="G61" s="43" t="s">
        <v>52</v>
      </c>
      <c r="H61" s="34"/>
      <c r="I61" s="34"/>
      <c r="J61" s="109" t="s">
        <v>53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5" x14ac:dyDescent="0.2">
      <c r="B76" s="32"/>
      <c r="D76" s="43" t="s">
        <v>52</v>
      </c>
      <c r="E76" s="34"/>
      <c r="F76" s="108" t="s">
        <v>53</v>
      </c>
      <c r="G76" s="43" t="s">
        <v>52</v>
      </c>
      <c r="H76" s="34"/>
      <c r="I76" s="34"/>
      <c r="J76" s="109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 x14ac:dyDescent="0.2">
      <c r="B82" s="32"/>
      <c r="C82" s="20" t="s">
        <v>111</v>
      </c>
      <c r="L82" s="32"/>
    </row>
    <row r="83" spans="2:47" s="1" customFormat="1" ht="7" customHeight="1" x14ac:dyDescent="0.2">
      <c r="B83" s="32"/>
      <c r="L83" s="32"/>
    </row>
    <row r="84" spans="2:47" s="1" customFormat="1" ht="12" customHeight="1" x14ac:dyDescent="0.2">
      <c r="B84" s="32"/>
      <c r="C84" s="26" t="s">
        <v>15</v>
      </c>
      <c r="L84" s="32"/>
    </row>
    <row r="85" spans="2:47" s="1" customFormat="1" ht="16.5" customHeight="1" x14ac:dyDescent="0.2">
      <c r="B85" s="32"/>
      <c r="E85" s="244" t="str">
        <f>E7</f>
        <v>Otava, Strakonice - obnova Staré řeky</v>
      </c>
      <c r="F85" s="245"/>
      <c r="G85" s="245"/>
      <c r="H85" s="245"/>
      <c r="L85" s="32"/>
    </row>
    <row r="86" spans="2:47" s="1" customFormat="1" ht="12" customHeight="1" x14ac:dyDescent="0.2">
      <c r="B86" s="32"/>
      <c r="C86" s="26" t="s">
        <v>110</v>
      </c>
      <c r="L86" s="32"/>
    </row>
    <row r="87" spans="2:47" s="1" customFormat="1" ht="30" customHeight="1" x14ac:dyDescent="0.2">
      <c r="B87" s="32"/>
      <c r="E87" s="239" t="str">
        <f>E9</f>
        <v>32-2.3/2023 - SO 02.3 - Provizorní konstrukce a komunikace - ZOV</v>
      </c>
      <c r="F87" s="201"/>
      <c r="G87" s="201"/>
      <c r="H87" s="201"/>
      <c r="L87" s="32"/>
    </row>
    <row r="88" spans="2:47" s="1" customFormat="1" ht="7" customHeight="1" x14ac:dyDescent="0.2">
      <c r="B88" s="32"/>
      <c r="L88" s="32"/>
    </row>
    <row r="89" spans="2:47" s="1" customFormat="1" ht="12" customHeight="1" x14ac:dyDescent="0.2">
      <c r="B89" s="32"/>
      <c r="C89" s="26" t="s">
        <v>20</v>
      </c>
      <c r="F89" s="24" t="str">
        <f>F12</f>
        <v xml:space="preserve"> </v>
      </c>
      <c r="I89" s="26" t="s">
        <v>22</v>
      </c>
      <c r="J89" s="52">
        <f>IF(J12="","",J12)</f>
        <v>0</v>
      </c>
      <c r="L89" s="32"/>
    </row>
    <row r="90" spans="2:47" s="1" customFormat="1" ht="7" customHeight="1" x14ac:dyDescent="0.2">
      <c r="B90" s="32"/>
      <c r="L90" s="32"/>
    </row>
    <row r="91" spans="2:47" s="1" customFormat="1" ht="40" customHeight="1" x14ac:dyDescent="0.2">
      <c r="B91" s="32"/>
      <c r="C91" s="26" t="s">
        <v>23</v>
      </c>
      <c r="F91" s="24" t="str">
        <f>E15</f>
        <v>Povodí Vltavy, s.p., Holečkova 3178/8, Praha 5</v>
      </c>
      <c r="I91" s="26" t="s">
        <v>28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27</v>
      </c>
      <c r="F92" s="24">
        <f>IF(E18="","",E18)</f>
        <v>0</v>
      </c>
      <c r="I92" s="26" t="s">
        <v>31</v>
      </c>
      <c r="J92" s="29" t="str">
        <f>E24</f>
        <v xml:space="preserve"> </v>
      </c>
      <c r="L92" s="32"/>
    </row>
    <row r="93" spans="2:47" s="1" customFormat="1" ht="10.25" customHeight="1" x14ac:dyDescent="0.2">
      <c r="B93" s="32"/>
      <c r="L93" s="32"/>
    </row>
    <row r="94" spans="2:47" s="1" customFormat="1" ht="29.25" customHeight="1" x14ac:dyDescent="0.2">
      <c r="B94" s="32"/>
      <c r="C94" s="110" t="s">
        <v>112</v>
      </c>
      <c r="D94" s="97"/>
      <c r="E94" s="97"/>
      <c r="F94" s="97"/>
      <c r="G94" s="97"/>
      <c r="H94" s="97"/>
      <c r="I94" s="97"/>
      <c r="J94" s="111" t="s">
        <v>113</v>
      </c>
      <c r="K94" s="97"/>
      <c r="L94" s="32"/>
    </row>
    <row r="95" spans="2:47" s="1" customFormat="1" ht="10.25" customHeight="1" x14ac:dyDescent="0.2">
      <c r="B95" s="32"/>
      <c r="L95" s="32"/>
    </row>
    <row r="96" spans="2:47" s="1" customFormat="1" ht="22.75" customHeight="1" x14ac:dyDescent="0.2">
      <c r="B96" s="32"/>
      <c r="C96" s="112" t="s">
        <v>114</v>
      </c>
      <c r="J96" s="66">
        <f>J124</f>
        <v>0</v>
      </c>
      <c r="L96" s="32"/>
      <c r="AU96" s="16" t="s">
        <v>115</v>
      </c>
    </row>
    <row r="97" spans="2:12" s="8" customFormat="1" ht="25" customHeight="1" x14ac:dyDescent="0.2">
      <c r="B97" s="113"/>
      <c r="D97" s="114" t="s">
        <v>116</v>
      </c>
      <c r="E97" s="115"/>
      <c r="F97" s="115"/>
      <c r="G97" s="115"/>
      <c r="H97" s="115"/>
      <c r="I97" s="115"/>
      <c r="J97" s="116">
        <f>J125</f>
        <v>0</v>
      </c>
      <c r="L97" s="113"/>
    </row>
    <row r="98" spans="2:12" s="9" customFormat="1" ht="19.899999999999999" customHeight="1" x14ac:dyDescent="0.2">
      <c r="B98" s="117"/>
      <c r="D98" s="118" t="s">
        <v>117</v>
      </c>
      <c r="E98" s="119"/>
      <c r="F98" s="119"/>
      <c r="G98" s="119"/>
      <c r="H98" s="119"/>
      <c r="I98" s="119"/>
      <c r="J98" s="120">
        <f>J126</f>
        <v>0</v>
      </c>
      <c r="L98" s="117"/>
    </row>
    <row r="99" spans="2:12" s="9" customFormat="1" ht="14.9" customHeight="1" x14ac:dyDescent="0.2">
      <c r="B99" s="117"/>
      <c r="D99" s="118" t="s">
        <v>425</v>
      </c>
      <c r="E99" s="119"/>
      <c r="F99" s="119"/>
      <c r="G99" s="119"/>
      <c r="H99" s="119"/>
      <c r="I99" s="119"/>
      <c r="J99" s="120">
        <f>J139</f>
        <v>0</v>
      </c>
      <c r="L99" s="117"/>
    </row>
    <row r="100" spans="2:12" s="9" customFormat="1" ht="19.899999999999999" customHeight="1" x14ac:dyDescent="0.2">
      <c r="B100" s="117"/>
      <c r="D100" s="118" t="s">
        <v>124</v>
      </c>
      <c r="E100" s="119"/>
      <c r="F100" s="119"/>
      <c r="G100" s="119"/>
      <c r="H100" s="119"/>
      <c r="I100" s="119"/>
      <c r="J100" s="120">
        <f>J146</f>
        <v>0</v>
      </c>
      <c r="L100" s="117"/>
    </row>
    <row r="101" spans="2:12" s="9" customFormat="1" ht="19.899999999999999" customHeight="1" x14ac:dyDescent="0.2">
      <c r="B101" s="117"/>
      <c r="D101" s="118" t="s">
        <v>125</v>
      </c>
      <c r="E101" s="119"/>
      <c r="F101" s="119"/>
      <c r="G101" s="119"/>
      <c r="H101" s="119"/>
      <c r="I101" s="119"/>
      <c r="J101" s="120">
        <f>J150</f>
        <v>0</v>
      </c>
      <c r="L101" s="117"/>
    </row>
    <row r="102" spans="2:12" s="9" customFormat="1" ht="14.9" customHeight="1" x14ac:dyDescent="0.2">
      <c r="B102" s="117"/>
      <c r="D102" s="118" t="s">
        <v>515</v>
      </c>
      <c r="E102" s="119"/>
      <c r="F102" s="119"/>
      <c r="G102" s="119"/>
      <c r="H102" s="119"/>
      <c r="I102" s="119"/>
      <c r="J102" s="120">
        <f>J151</f>
        <v>0</v>
      </c>
      <c r="L102" s="117"/>
    </row>
    <row r="103" spans="2:12" s="9" customFormat="1" ht="14.9" customHeight="1" x14ac:dyDescent="0.2">
      <c r="B103" s="117"/>
      <c r="D103" s="118" t="s">
        <v>126</v>
      </c>
      <c r="E103" s="119"/>
      <c r="F103" s="119"/>
      <c r="G103" s="119"/>
      <c r="H103" s="119"/>
      <c r="I103" s="119"/>
      <c r="J103" s="120">
        <f>J156</f>
        <v>0</v>
      </c>
      <c r="L103" s="117"/>
    </row>
    <row r="104" spans="2:12" s="9" customFormat="1" ht="14.9" customHeight="1" x14ac:dyDescent="0.2">
      <c r="B104" s="117"/>
      <c r="D104" s="118" t="s">
        <v>128</v>
      </c>
      <c r="E104" s="119"/>
      <c r="F104" s="119"/>
      <c r="G104" s="119"/>
      <c r="H104" s="119"/>
      <c r="I104" s="119"/>
      <c r="J104" s="120">
        <f>J164</f>
        <v>0</v>
      </c>
      <c r="L104" s="117"/>
    </row>
    <row r="105" spans="2:12" s="1" customFormat="1" ht="21.75" customHeight="1" x14ac:dyDescent="0.2">
      <c r="B105" s="32"/>
      <c r="L105" s="32"/>
    </row>
    <row r="106" spans="2:12" s="1" customFormat="1" ht="7" customHeight="1" x14ac:dyDescent="0.2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7" customHeight="1" x14ac:dyDescent="0.2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5" customHeight="1" x14ac:dyDescent="0.2">
      <c r="B111" s="32"/>
      <c r="C111" s="20" t="s">
        <v>133</v>
      </c>
      <c r="L111" s="32"/>
    </row>
    <row r="112" spans="2:12" s="1" customFormat="1" ht="7" customHeight="1" x14ac:dyDescent="0.2">
      <c r="B112" s="32"/>
      <c r="L112" s="32"/>
    </row>
    <row r="113" spans="2:65" s="1" customFormat="1" ht="12" customHeight="1" x14ac:dyDescent="0.2">
      <c r="B113" s="32"/>
      <c r="C113" s="26" t="s">
        <v>15</v>
      </c>
      <c r="L113" s="32"/>
    </row>
    <row r="114" spans="2:65" s="1" customFormat="1" ht="16.5" customHeight="1" x14ac:dyDescent="0.2">
      <c r="B114" s="32"/>
      <c r="E114" s="244" t="str">
        <f>E7</f>
        <v>Otava, Strakonice - obnova Staré řeky</v>
      </c>
      <c r="F114" s="245"/>
      <c r="G114" s="245"/>
      <c r="H114" s="245"/>
      <c r="L114" s="32"/>
    </row>
    <row r="115" spans="2:65" s="1" customFormat="1" ht="12" customHeight="1" x14ac:dyDescent="0.2">
      <c r="B115" s="32"/>
      <c r="C115" s="26" t="s">
        <v>110</v>
      </c>
      <c r="L115" s="32"/>
    </row>
    <row r="116" spans="2:65" s="1" customFormat="1" ht="30" customHeight="1" x14ac:dyDescent="0.2">
      <c r="B116" s="32"/>
      <c r="E116" s="239" t="str">
        <f>E9</f>
        <v>32-2.3/2023 - SO 02.3 - Provizorní konstrukce a komunikace - ZOV</v>
      </c>
      <c r="F116" s="201"/>
      <c r="G116" s="201"/>
      <c r="H116" s="201"/>
      <c r="L116" s="32"/>
    </row>
    <row r="117" spans="2:65" s="1" customFormat="1" ht="7" customHeight="1" x14ac:dyDescent="0.2">
      <c r="B117" s="32"/>
      <c r="L117" s="32"/>
    </row>
    <row r="118" spans="2:65" s="1" customFormat="1" ht="12" customHeight="1" x14ac:dyDescent="0.2">
      <c r="B118" s="32"/>
      <c r="C118" s="26" t="s">
        <v>20</v>
      </c>
      <c r="F118" s="24" t="str">
        <f>F12</f>
        <v xml:space="preserve"> </v>
      </c>
      <c r="I118" s="26" t="s">
        <v>22</v>
      </c>
      <c r="J118" s="52">
        <f>IF(J12="","",J12)</f>
        <v>0</v>
      </c>
      <c r="L118" s="32"/>
    </row>
    <row r="119" spans="2:65" s="1" customFormat="1" ht="7" customHeight="1" x14ac:dyDescent="0.2">
      <c r="B119" s="32"/>
      <c r="L119" s="32"/>
    </row>
    <row r="120" spans="2:65" s="1" customFormat="1" ht="40" customHeight="1" x14ac:dyDescent="0.2">
      <c r="B120" s="32"/>
      <c r="C120" s="26" t="s">
        <v>23</v>
      </c>
      <c r="F120" s="24" t="str">
        <f>E15</f>
        <v>Povodí Vltavy, s.p., Holečkova 3178/8, Praha 5</v>
      </c>
      <c r="I120" s="26" t="s">
        <v>28</v>
      </c>
      <c r="J120" s="29" t="str">
        <f>E21</f>
        <v>Ing Jan Kapsa, Jiráskovo nábř. 11, Č. Budějovice</v>
      </c>
      <c r="L120" s="32"/>
    </row>
    <row r="121" spans="2:65" s="1" customFormat="1" ht="15.15" customHeight="1" x14ac:dyDescent="0.2">
      <c r="B121" s="32"/>
      <c r="C121" s="26" t="s">
        <v>27</v>
      </c>
      <c r="F121" s="24">
        <f>IF(E18="","",E18)</f>
        <v>0</v>
      </c>
      <c r="I121" s="26" t="s">
        <v>31</v>
      </c>
      <c r="J121" s="29" t="str">
        <f>E24</f>
        <v xml:space="preserve"> </v>
      </c>
      <c r="L121" s="32"/>
    </row>
    <row r="122" spans="2:65" s="1" customFormat="1" ht="10.25" customHeight="1" x14ac:dyDescent="0.2">
      <c r="B122" s="32"/>
      <c r="L122" s="32"/>
    </row>
    <row r="123" spans="2:65" s="10" customFormat="1" ht="29.25" customHeight="1" x14ac:dyDescent="0.2">
      <c r="B123" s="121"/>
      <c r="C123" s="122" t="s">
        <v>134</v>
      </c>
      <c r="D123" s="123" t="s">
        <v>62</v>
      </c>
      <c r="E123" s="123" t="s">
        <v>58</v>
      </c>
      <c r="F123" s="123" t="s">
        <v>59</v>
      </c>
      <c r="G123" s="123" t="s">
        <v>135</v>
      </c>
      <c r="H123" s="123" t="s">
        <v>136</v>
      </c>
      <c r="I123" s="123" t="s">
        <v>137</v>
      </c>
      <c r="J123" s="124" t="s">
        <v>113</v>
      </c>
      <c r="K123" s="125" t="s">
        <v>138</v>
      </c>
      <c r="L123" s="121"/>
      <c r="M123" s="59" t="s">
        <v>1</v>
      </c>
      <c r="N123" s="60" t="s">
        <v>41</v>
      </c>
      <c r="O123" s="60" t="s">
        <v>139</v>
      </c>
      <c r="P123" s="60" t="s">
        <v>140</v>
      </c>
      <c r="Q123" s="60" t="s">
        <v>141</v>
      </c>
      <c r="R123" s="60" t="s">
        <v>142</v>
      </c>
      <c r="S123" s="60" t="s">
        <v>143</v>
      </c>
      <c r="T123" s="61" t="s">
        <v>144</v>
      </c>
    </row>
    <row r="124" spans="2:65" s="1" customFormat="1" ht="22.75" customHeight="1" x14ac:dyDescent="0.35">
      <c r="B124" s="32"/>
      <c r="C124" s="64" t="s">
        <v>145</v>
      </c>
      <c r="J124" s="126">
        <f>BK124</f>
        <v>0</v>
      </c>
      <c r="L124" s="32"/>
      <c r="M124" s="62"/>
      <c r="N124" s="53"/>
      <c r="O124" s="53"/>
      <c r="P124" s="127">
        <f>P125</f>
        <v>0</v>
      </c>
      <c r="Q124" s="53"/>
      <c r="R124" s="127">
        <f>R125</f>
        <v>0</v>
      </c>
      <c r="S124" s="53"/>
      <c r="T124" s="128">
        <f>T125</f>
        <v>0</v>
      </c>
      <c r="AT124" s="16" t="s">
        <v>76</v>
      </c>
      <c r="AU124" s="16" t="s">
        <v>115</v>
      </c>
      <c r="BK124" s="129">
        <f>BK125</f>
        <v>0</v>
      </c>
    </row>
    <row r="125" spans="2:65" s="11" customFormat="1" ht="25.9" customHeight="1" x14ac:dyDescent="0.35">
      <c r="B125" s="130"/>
      <c r="D125" s="131" t="s">
        <v>76</v>
      </c>
      <c r="E125" s="132" t="s">
        <v>146</v>
      </c>
      <c r="F125" s="132" t="s">
        <v>147</v>
      </c>
      <c r="I125" s="133"/>
      <c r="J125" s="134">
        <f>BK125</f>
        <v>0</v>
      </c>
      <c r="L125" s="130"/>
      <c r="M125" s="135"/>
      <c r="P125" s="136">
        <f>P126+P146+P150</f>
        <v>0</v>
      </c>
      <c r="R125" s="136">
        <f>R126+R146+R150</f>
        <v>0</v>
      </c>
      <c r="T125" s="137">
        <f>T126+T146+T150</f>
        <v>0</v>
      </c>
      <c r="AR125" s="131" t="s">
        <v>84</v>
      </c>
      <c r="AT125" s="138" t="s">
        <v>76</v>
      </c>
      <c r="AU125" s="138" t="s">
        <v>77</v>
      </c>
      <c r="AY125" s="131" t="s">
        <v>148</v>
      </c>
      <c r="BK125" s="139">
        <f>BK126+BK146+BK150</f>
        <v>0</v>
      </c>
    </row>
    <row r="126" spans="2:65" s="11" customFormat="1" ht="22.75" customHeight="1" x14ac:dyDescent="0.25">
      <c r="B126" s="130"/>
      <c r="D126" s="131" t="s">
        <v>76</v>
      </c>
      <c r="E126" s="140" t="s">
        <v>84</v>
      </c>
      <c r="F126" s="140" t="s">
        <v>149</v>
      </c>
      <c r="I126" s="133"/>
      <c r="J126" s="141">
        <f>BK126</f>
        <v>0</v>
      </c>
      <c r="L126" s="130"/>
      <c r="M126" s="135"/>
      <c r="P126" s="136">
        <f>P127+SUM(P128:P139)</f>
        <v>0</v>
      </c>
      <c r="R126" s="136">
        <f>R127+SUM(R128:R139)</f>
        <v>0</v>
      </c>
      <c r="T126" s="137">
        <f>T127+SUM(T128:T139)</f>
        <v>0</v>
      </c>
      <c r="AR126" s="131" t="s">
        <v>84</v>
      </c>
      <c r="AT126" s="138" t="s">
        <v>76</v>
      </c>
      <c r="AU126" s="138" t="s">
        <v>84</v>
      </c>
      <c r="AY126" s="131" t="s">
        <v>148</v>
      </c>
      <c r="BK126" s="139">
        <f>BK127+SUM(BK128:BK139)</f>
        <v>0</v>
      </c>
    </row>
    <row r="127" spans="2:65" s="1" customFormat="1" ht="37.75" customHeight="1" x14ac:dyDescent="0.2">
      <c r="B127" s="32"/>
      <c r="C127" s="142" t="s">
        <v>84</v>
      </c>
      <c r="D127" s="142" t="s">
        <v>152</v>
      </c>
      <c r="E127" s="143" t="s">
        <v>516</v>
      </c>
      <c r="F127" s="144" t="s">
        <v>517</v>
      </c>
      <c r="G127" s="145" t="s">
        <v>155</v>
      </c>
      <c r="H127" s="146">
        <v>125</v>
      </c>
      <c r="I127" s="147"/>
      <c r="J127" s="148">
        <f>ROUND(I127*H127,2)</f>
        <v>0</v>
      </c>
      <c r="K127" s="149"/>
      <c r="L127" s="32"/>
      <c r="M127" s="150" t="s">
        <v>1</v>
      </c>
      <c r="N127" s="151" t="s">
        <v>42</v>
      </c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AR127" s="154" t="s">
        <v>156</v>
      </c>
      <c r="AT127" s="154" t="s">
        <v>152</v>
      </c>
      <c r="AU127" s="154" t="s">
        <v>86</v>
      </c>
      <c r="AY127" s="16" t="s">
        <v>148</v>
      </c>
      <c r="BE127" s="92">
        <f>IF(N127="základní",J127,0)</f>
        <v>0</v>
      </c>
      <c r="BF127" s="92">
        <f>IF(N127="snížená",J127,0)</f>
        <v>0</v>
      </c>
      <c r="BG127" s="92">
        <f>IF(N127="zákl. přenesená",J127,0)</f>
        <v>0</v>
      </c>
      <c r="BH127" s="92">
        <f>IF(N127="sníž. přenesená",J127,0)</f>
        <v>0</v>
      </c>
      <c r="BI127" s="92">
        <f>IF(N127="nulová",J127,0)</f>
        <v>0</v>
      </c>
      <c r="BJ127" s="16" t="s">
        <v>84</v>
      </c>
      <c r="BK127" s="92">
        <f>ROUND(I127*H127,2)</f>
        <v>0</v>
      </c>
      <c r="BL127" s="16" t="s">
        <v>156</v>
      </c>
      <c r="BM127" s="154" t="s">
        <v>86</v>
      </c>
    </row>
    <row r="128" spans="2:65" s="12" customFormat="1" x14ac:dyDescent="0.2">
      <c r="B128" s="155"/>
      <c r="D128" s="156" t="s">
        <v>163</v>
      </c>
      <c r="E128" s="157" t="s">
        <v>1</v>
      </c>
      <c r="F128" s="158" t="s">
        <v>518</v>
      </c>
      <c r="H128" s="159">
        <v>125</v>
      </c>
      <c r="I128" s="160"/>
      <c r="L128" s="155"/>
      <c r="M128" s="161"/>
      <c r="T128" s="162"/>
      <c r="AT128" s="157" t="s">
        <v>163</v>
      </c>
      <c r="AU128" s="157" t="s">
        <v>86</v>
      </c>
      <c r="AV128" s="12" t="s">
        <v>86</v>
      </c>
      <c r="AW128" s="12" t="s">
        <v>30</v>
      </c>
      <c r="AX128" s="12" t="s">
        <v>77</v>
      </c>
      <c r="AY128" s="157" t="s">
        <v>148</v>
      </c>
    </row>
    <row r="129" spans="2:65" s="13" customFormat="1" x14ac:dyDescent="0.2">
      <c r="B129" s="163"/>
      <c r="D129" s="156" t="s">
        <v>163</v>
      </c>
      <c r="E129" s="164" t="s">
        <v>1</v>
      </c>
      <c r="F129" s="165" t="s">
        <v>166</v>
      </c>
      <c r="H129" s="166">
        <v>125</v>
      </c>
      <c r="I129" s="167"/>
      <c r="L129" s="163"/>
      <c r="M129" s="168"/>
      <c r="T129" s="169"/>
      <c r="AT129" s="164" t="s">
        <v>163</v>
      </c>
      <c r="AU129" s="164" t="s">
        <v>86</v>
      </c>
      <c r="AV129" s="13" t="s">
        <v>156</v>
      </c>
      <c r="AW129" s="13" t="s">
        <v>30</v>
      </c>
      <c r="AX129" s="13" t="s">
        <v>84</v>
      </c>
      <c r="AY129" s="164" t="s">
        <v>148</v>
      </c>
    </row>
    <row r="130" spans="2:65" s="1" customFormat="1" ht="33" customHeight="1" x14ac:dyDescent="0.2">
      <c r="B130" s="32"/>
      <c r="C130" s="142" t="s">
        <v>86</v>
      </c>
      <c r="D130" s="142" t="s">
        <v>152</v>
      </c>
      <c r="E130" s="143" t="s">
        <v>519</v>
      </c>
      <c r="F130" s="144" t="s">
        <v>520</v>
      </c>
      <c r="G130" s="145" t="s">
        <v>220</v>
      </c>
      <c r="H130" s="146">
        <v>200</v>
      </c>
      <c r="I130" s="147"/>
      <c r="J130" s="148">
        <f>ROUND(I130*H130,2)</f>
        <v>0</v>
      </c>
      <c r="K130" s="149"/>
      <c r="L130" s="32"/>
      <c r="M130" s="150" t="s">
        <v>1</v>
      </c>
      <c r="N130" s="151" t="s">
        <v>42</v>
      </c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AR130" s="154" t="s">
        <v>156</v>
      </c>
      <c r="AT130" s="154" t="s">
        <v>152</v>
      </c>
      <c r="AU130" s="154" t="s">
        <v>86</v>
      </c>
      <c r="AY130" s="16" t="s">
        <v>148</v>
      </c>
      <c r="BE130" s="92">
        <f>IF(N130="základní",J130,0)</f>
        <v>0</v>
      </c>
      <c r="BF130" s="92">
        <f>IF(N130="snížená",J130,0)</f>
        <v>0</v>
      </c>
      <c r="BG130" s="92">
        <f>IF(N130="zákl. přenesená",J130,0)</f>
        <v>0</v>
      </c>
      <c r="BH130" s="92">
        <f>IF(N130="sníž. přenesená",J130,0)</f>
        <v>0</v>
      </c>
      <c r="BI130" s="92">
        <f>IF(N130="nulová",J130,0)</f>
        <v>0</v>
      </c>
      <c r="BJ130" s="16" t="s">
        <v>84</v>
      </c>
      <c r="BK130" s="92">
        <f>ROUND(I130*H130,2)</f>
        <v>0</v>
      </c>
      <c r="BL130" s="16" t="s">
        <v>156</v>
      </c>
      <c r="BM130" s="154" t="s">
        <v>156</v>
      </c>
    </row>
    <row r="131" spans="2:65" s="12" customFormat="1" x14ac:dyDescent="0.2">
      <c r="B131" s="155"/>
      <c r="D131" s="156" t="s">
        <v>163</v>
      </c>
      <c r="E131" s="157" t="s">
        <v>1</v>
      </c>
      <c r="F131" s="158" t="s">
        <v>521</v>
      </c>
      <c r="H131" s="159">
        <v>200</v>
      </c>
      <c r="I131" s="160"/>
      <c r="L131" s="155"/>
      <c r="M131" s="161"/>
      <c r="T131" s="162"/>
      <c r="AT131" s="157" t="s">
        <v>163</v>
      </c>
      <c r="AU131" s="157" t="s">
        <v>86</v>
      </c>
      <c r="AV131" s="12" t="s">
        <v>86</v>
      </c>
      <c r="AW131" s="12" t="s">
        <v>30</v>
      </c>
      <c r="AX131" s="12" t="s">
        <v>77</v>
      </c>
      <c r="AY131" s="157" t="s">
        <v>148</v>
      </c>
    </row>
    <row r="132" spans="2:65" s="13" customFormat="1" x14ac:dyDescent="0.2">
      <c r="B132" s="163"/>
      <c r="D132" s="156" t="s">
        <v>163</v>
      </c>
      <c r="E132" s="164" t="s">
        <v>1</v>
      </c>
      <c r="F132" s="165" t="s">
        <v>166</v>
      </c>
      <c r="H132" s="166">
        <v>200</v>
      </c>
      <c r="I132" s="167"/>
      <c r="L132" s="163"/>
      <c r="M132" s="168"/>
      <c r="T132" s="169"/>
      <c r="AT132" s="164" t="s">
        <v>163</v>
      </c>
      <c r="AU132" s="164" t="s">
        <v>86</v>
      </c>
      <c r="AV132" s="13" t="s">
        <v>156</v>
      </c>
      <c r="AW132" s="13" t="s">
        <v>30</v>
      </c>
      <c r="AX132" s="13" t="s">
        <v>84</v>
      </c>
      <c r="AY132" s="164" t="s">
        <v>148</v>
      </c>
    </row>
    <row r="133" spans="2:65" s="1" customFormat="1" ht="24.15" customHeight="1" x14ac:dyDescent="0.2">
      <c r="B133" s="32"/>
      <c r="C133" s="142" t="s">
        <v>157</v>
      </c>
      <c r="D133" s="142" t="s">
        <v>152</v>
      </c>
      <c r="E133" s="143" t="s">
        <v>522</v>
      </c>
      <c r="F133" s="144" t="s">
        <v>523</v>
      </c>
      <c r="G133" s="145" t="s">
        <v>220</v>
      </c>
      <c r="H133" s="146">
        <v>200</v>
      </c>
      <c r="I133" s="147"/>
      <c r="J133" s="148">
        <f>ROUND(I133*H133,2)</f>
        <v>0</v>
      </c>
      <c r="K133" s="149"/>
      <c r="L133" s="32"/>
      <c r="M133" s="150" t="s">
        <v>1</v>
      </c>
      <c r="N133" s="151" t="s">
        <v>42</v>
      </c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AR133" s="154" t="s">
        <v>156</v>
      </c>
      <c r="AT133" s="154" t="s">
        <v>152</v>
      </c>
      <c r="AU133" s="154" t="s">
        <v>86</v>
      </c>
      <c r="AY133" s="16" t="s">
        <v>148</v>
      </c>
      <c r="BE133" s="92">
        <f>IF(N133="základní",J133,0)</f>
        <v>0</v>
      </c>
      <c r="BF133" s="92">
        <f>IF(N133="snížená",J133,0)</f>
        <v>0</v>
      </c>
      <c r="BG133" s="92">
        <f>IF(N133="zákl. přenesená",J133,0)</f>
        <v>0</v>
      </c>
      <c r="BH133" s="92">
        <f>IF(N133="sníž. přenesená",J133,0)</f>
        <v>0</v>
      </c>
      <c r="BI133" s="92">
        <f>IF(N133="nulová",J133,0)</f>
        <v>0</v>
      </c>
      <c r="BJ133" s="16" t="s">
        <v>84</v>
      </c>
      <c r="BK133" s="92">
        <f>ROUND(I133*H133,2)</f>
        <v>0</v>
      </c>
      <c r="BL133" s="16" t="s">
        <v>156</v>
      </c>
      <c r="BM133" s="154" t="s">
        <v>180</v>
      </c>
    </row>
    <row r="134" spans="2:65" s="12" customFormat="1" x14ac:dyDescent="0.2">
      <c r="B134" s="155"/>
      <c r="D134" s="156" t="s">
        <v>163</v>
      </c>
      <c r="E134" s="157" t="s">
        <v>1</v>
      </c>
      <c r="F134" s="158" t="s">
        <v>524</v>
      </c>
      <c r="H134" s="159">
        <v>200</v>
      </c>
      <c r="I134" s="160"/>
      <c r="L134" s="155"/>
      <c r="M134" s="161"/>
      <c r="T134" s="162"/>
      <c r="AT134" s="157" t="s">
        <v>163</v>
      </c>
      <c r="AU134" s="157" t="s">
        <v>86</v>
      </c>
      <c r="AV134" s="12" t="s">
        <v>86</v>
      </c>
      <c r="AW134" s="12" t="s">
        <v>30</v>
      </c>
      <c r="AX134" s="12" t="s">
        <v>77</v>
      </c>
      <c r="AY134" s="157" t="s">
        <v>148</v>
      </c>
    </row>
    <row r="135" spans="2:65" s="13" customFormat="1" x14ac:dyDescent="0.2">
      <c r="B135" s="163"/>
      <c r="D135" s="156" t="s">
        <v>163</v>
      </c>
      <c r="E135" s="164" t="s">
        <v>1</v>
      </c>
      <c r="F135" s="165" t="s">
        <v>166</v>
      </c>
      <c r="H135" s="166">
        <v>200</v>
      </c>
      <c r="I135" s="167"/>
      <c r="L135" s="163"/>
      <c r="M135" s="168"/>
      <c r="T135" s="169"/>
      <c r="AT135" s="164" t="s">
        <v>163</v>
      </c>
      <c r="AU135" s="164" t="s">
        <v>86</v>
      </c>
      <c r="AV135" s="13" t="s">
        <v>156</v>
      </c>
      <c r="AW135" s="13" t="s">
        <v>30</v>
      </c>
      <c r="AX135" s="13" t="s">
        <v>84</v>
      </c>
      <c r="AY135" s="164" t="s">
        <v>148</v>
      </c>
    </row>
    <row r="136" spans="2:65" s="1" customFormat="1" ht="16.5" customHeight="1" x14ac:dyDescent="0.2">
      <c r="B136" s="32"/>
      <c r="C136" s="142" t="s">
        <v>156</v>
      </c>
      <c r="D136" s="142" t="s">
        <v>152</v>
      </c>
      <c r="E136" s="143" t="s">
        <v>525</v>
      </c>
      <c r="F136" s="144" t="s">
        <v>526</v>
      </c>
      <c r="G136" s="145" t="s">
        <v>220</v>
      </c>
      <c r="H136" s="146">
        <v>550</v>
      </c>
      <c r="I136" s="147"/>
      <c r="J136" s="148">
        <f>ROUND(I136*H136,2)</f>
        <v>0</v>
      </c>
      <c r="K136" s="149"/>
      <c r="L136" s="32"/>
      <c r="M136" s="150" t="s">
        <v>1</v>
      </c>
      <c r="N136" s="151" t="s">
        <v>42</v>
      </c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AR136" s="154" t="s">
        <v>156</v>
      </c>
      <c r="AT136" s="154" t="s">
        <v>152</v>
      </c>
      <c r="AU136" s="154" t="s">
        <v>86</v>
      </c>
      <c r="AY136" s="16" t="s">
        <v>148</v>
      </c>
      <c r="BE136" s="92">
        <f>IF(N136="základní",J136,0)</f>
        <v>0</v>
      </c>
      <c r="BF136" s="92">
        <f>IF(N136="snížená",J136,0)</f>
        <v>0</v>
      </c>
      <c r="BG136" s="92">
        <f>IF(N136="zákl. přenesená",J136,0)</f>
        <v>0</v>
      </c>
      <c r="BH136" s="92">
        <f>IF(N136="sníž. přenesená",J136,0)</f>
        <v>0</v>
      </c>
      <c r="BI136" s="92">
        <f>IF(N136="nulová",J136,0)</f>
        <v>0</v>
      </c>
      <c r="BJ136" s="16" t="s">
        <v>84</v>
      </c>
      <c r="BK136" s="92">
        <f>ROUND(I136*H136,2)</f>
        <v>0</v>
      </c>
      <c r="BL136" s="16" t="s">
        <v>156</v>
      </c>
      <c r="BM136" s="154" t="s">
        <v>188</v>
      </c>
    </row>
    <row r="137" spans="2:65" s="12" customFormat="1" x14ac:dyDescent="0.2">
      <c r="B137" s="155"/>
      <c r="D137" s="156" t="s">
        <v>163</v>
      </c>
      <c r="E137" s="157" t="s">
        <v>1</v>
      </c>
      <c r="F137" s="158" t="s">
        <v>527</v>
      </c>
      <c r="H137" s="159">
        <v>550</v>
      </c>
      <c r="I137" s="160"/>
      <c r="L137" s="155"/>
      <c r="M137" s="161"/>
      <c r="T137" s="162"/>
      <c r="AT137" s="157" t="s">
        <v>163</v>
      </c>
      <c r="AU137" s="157" t="s">
        <v>86</v>
      </c>
      <c r="AV137" s="12" t="s">
        <v>86</v>
      </c>
      <c r="AW137" s="12" t="s">
        <v>30</v>
      </c>
      <c r="AX137" s="12" t="s">
        <v>77</v>
      </c>
      <c r="AY137" s="157" t="s">
        <v>148</v>
      </c>
    </row>
    <row r="138" spans="2:65" s="13" customFormat="1" x14ac:dyDescent="0.2">
      <c r="B138" s="163"/>
      <c r="D138" s="156" t="s">
        <v>163</v>
      </c>
      <c r="E138" s="164" t="s">
        <v>1</v>
      </c>
      <c r="F138" s="165" t="s">
        <v>166</v>
      </c>
      <c r="H138" s="166">
        <v>550</v>
      </c>
      <c r="I138" s="167"/>
      <c r="L138" s="163"/>
      <c r="M138" s="168"/>
      <c r="T138" s="169"/>
      <c r="AT138" s="164" t="s">
        <v>163</v>
      </c>
      <c r="AU138" s="164" t="s">
        <v>86</v>
      </c>
      <c r="AV138" s="13" t="s">
        <v>156</v>
      </c>
      <c r="AW138" s="13" t="s">
        <v>30</v>
      </c>
      <c r="AX138" s="13" t="s">
        <v>84</v>
      </c>
      <c r="AY138" s="164" t="s">
        <v>148</v>
      </c>
    </row>
    <row r="139" spans="2:65" s="11" customFormat="1" ht="20.9" customHeight="1" x14ac:dyDescent="0.25">
      <c r="B139" s="130"/>
      <c r="D139" s="131" t="s">
        <v>76</v>
      </c>
      <c r="E139" s="140" t="s">
        <v>228</v>
      </c>
      <c r="F139" s="140" t="s">
        <v>461</v>
      </c>
      <c r="I139" s="133"/>
      <c r="J139" s="141">
        <f>BK139</f>
        <v>0</v>
      </c>
      <c r="L139" s="130"/>
      <c r="M139" s="135"/>
      <c r="P139" s="136">
        <f>SUM(P140:P145)</f>
        <v>0</v>
      </c>
      <c r="R139" s="136">
        <f>SUM(R140:R145)</f>
        <v>0</v>
      </c>
      <c r="T139" s="137">
        <f>SUM(T140:T145)</f>
        <v>0</v>
      </c>
      <c r="AR139" s="131" t="s">
        <v>84</v>
      </c>
      <c r="AT139" s="138" t="s">
        <v>76</v>
      </c>
      <c r="AU139" s="138" t="s">
        <v>86</v>
      </c>
      <c r="AY139" s="131" t="s">
        <v>148</v>
      </c>
      <c r="BK139" s="139">
        <f>SUM(BK140:BK145)</f>
        <v>0</v>
      </c>
    </row>
    <row r="140" spans="2:65" s="1" customFormat="1" ht="37.75" customHeight="1" x14ac:dyDescent="0.2">
      <c r="B140" s="32"/>
      <c r="C140" s="142" t="s">
        <v>176</v>
      </c>
      <c r="D140" s="142" t="s">
        <v>152</v>
      </c>
      <c r="E140" s="143" t="s">
        <v>528</v>
      </c>
      <c r="F140" s="144" t="s">
        <v>529</v>
      </c>
      <c r="G140" s="145" t="s">
        <v>288</v>
      </c>
      <c r="H140" s="146">
        <v>3.786</v>
      </c>
      <c r="I140" s="147"/>
      <c r="J140" s="148">
        <f>ROUND(I140*H140,2)</f>
        <v>0</v>
      </c>
      <c r="K140" s="149"/>
      <c r="L140" s="32"/>
      <c r="M140" s="150" t="s">
        <v>1</v>
      </c>
      <c r="N140" s="151" t="s">
        <v>42</v>
      </c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AR140" s="154" t="s">
        <v>156</v>
      </c>
      <c r="AT140" s="154" t="s">
        <v>152</v>
      </c>
      <c r="AU140" s="154" t="s">
        <v>157</v>
      </c>
      <c r="AY140" s="16" t="s">
        <v>148</v>
      </c>
      <c r="BE140" s="92">
        <f>IF(N140="základní",J140,0)</f>
        <v>0</v>
      </c>
      <c r="BF140" s="92">
        <f>IF(N140="snížená",J140,0)</f>
        <v>0</v>
      </c>
      <c r="BG140" s="92">
        <f>IF(N140="zákl. přenesená",J140,0)</f>
        <v>0</v>
      </c>
      <c r="BH140" s="92">
        <f>IF(N140="sníž. přenesená",J140,0)</f>
        <v>0</v>
      </c>
      <c r="BI140" s="92">
        <f>IF(N140="nulová",J140,0)</f>
        <v>0</v>
      </c>
      <c r="BJ140" s="16" t="s">
        <v>84</v>
      </c>
      <c r="BK140" s="92">
        <f>ROUND(I140*H140,2)</f>
        <v>0</v>
      </c>
      <c r="BL140" s="16" t="s">
        <v>156</v>
      </c>
      <c r="BM140" s="154" t="s">
        <v>196</v>
      </c>
    </row>
    <row r="141" spans="2:65" s="12" customFormat="1" x14ac:dyDescent="0.2">
      <c r="B141" s="155"/>
      <c r="D141" s="156" t="s">
        <v>163</v>
      </c>
      <c r="E141" s="157" t="s">
        <v>1</v>
      </c>
      <c r="F141" s="158" t="s">
        <v>530</v>
      </c>
      <c r="H141" s="159">
        <v>3.786</v>
      </c>
      <c r="I141" s="160"/>
      <c r="L141" s="155"/>
      <c r="M141" s="161"/>
      <c r="T141" s="162"/>
      <c r="AT141" s="157" t="s">
        <v>163</v>
      </c>
      <c r="AU141" s="157" t="s">
        <v>157</v>
      </c>
      <c r="AV141" s="12" t="s">
        <v>86</v>
      </c>
      <c r="AW141" s="12" t="s">
        <v>30</v>
      </c>
      <c r="AX141" s="12" t="s">
        <v>77</v>
      </c>
      <c r="AY141" s="157" t="s">
        <v>148</v>
      </c>
    </row>
    <row r="142" spans="2:65" s="13" customFormat="1" x14ac:dyDescent="0.2">
      <c r="B142" s="163"/>
      <c r="D142" s="156" t="s">
        <v>163</v>
      </c>
      <c r="E142" s="164" t="s">
        <v>1</v>
      </c>
      <c r="F142" s="165" t="s">
        <v>166</v>
      </c>
      <c r="H142" s="166">
        <v>3.786</v>
      </c>
      <c r="I142" s="167"/>
      <c r="L142" s="163"/>
      <c r="M142" s="168"/>
      <c r="T142" s="169"/>
      <c r="AT142" s="164" t="s">
        <v>163</v>
      </c>
      <c r="AU142" s="164" t="s">
        <v>157</v>
      </c>
      <c r="AV142" s="13" t="s">
        <v>156</v>
      </c>
      <c r="AW142" s="13" t="s">
        <v>30</v>
      </c>
      <c r="AX142" s="13" t="s">
        <v>84</v>
      </c>
      <c r="AY142" s="164" t="s">
        <v>148</v>
      </c>
    </row>
    <row r="143" spans="2:65" s="1" customFormat="1" ht="37.75" customHeight="1" x14ac:dyDescent="0.2">
      <c r="B143" s="32"/>
      <c r="C143" s="142" t="s">
        <v>180</v>
      </c>
      <c r="D143" s="142" t="s">
        <v>152</v>
      </c>
      <c r="E143" s="143" t="s">
        <v>531</v>
      </c>
      <c r="F143" s="144" t="s">
        <v>532</v>
      </c>
      <c r="G143" s="145" t="s">
        <v>220</v>
      </c>
      <c r="H143" s="146">
        <v>171.2</v>
      </c>
      <c r="I143" s="147"/>
      <c r="J143" s="148">
        <f>ROUND(I143*H143,2)</f>
        <v>0</v>
      </c>
      <c r="K143" s="149"/>
      <c r="L143" s="32"/>
      <c r="M143" s="150" t="s">
        <v>1</v>
      </c>
      <c r="N143" s="151" t="s">
        <v>42</v>
      </c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AR143" s="154" t="s">
        <v>156</v>
      </c>
      <c r="AT143" s="154" t="s">
        <v>152</v>
      </c>
      <c r="AU143" s="154" t="s">
        <v>157</v>
      </c>
      <c r="AY143" s="16" t="s">
        <v>148</v>
      </c>
      <c r="BE143" s="92">
        <f>IF(N143="základní",J143,0)</f>
        <v>0</v>
      </c>
      <c r="BF143" s="92">
        <f>IF(N143="snížená",J143,0)</f>
        <v>0</v>
      </c>
      <c r="BG143" s="92">
        <f>IF(N143="zákl. přenesená",J143,0)</f>
        <v>0</v>
      </c>
      <c r="BH143" s="92">
        <f>IF(N143="sníž. přenesená",J143,0)</f>
        <v>0</v>
      </c>
      <c r="BI143" s="92">
        <f>IF(N143="nulová",J143,0)</f>
        <v>0</v>
      </c>
      <c r="BJ143" s="16" t="s">
        <v>84</v>
      </c>
      <c r="BK143" s="92">
        <f>ROUND(I143*H143,2)</f>
        <v>0</v>
      </c>
      <c r="BL143" s="16" t="s">
        <v>156</v>
      </c>
      <c r="BM143" s="154" t="s">
        <v>8</v>
      </c>
    </row>
    <row r="144" spans="2:65" s="12" customFormat="1" x14ac:dyDescent="0.2">
      <c r="B144" s="155"/>
      <c r="D144" s="156" t="s">
        <v>163</v>
      </c>
      <c r="E144" s="157" t="s">
        <v>1</v>
      </c>
      <c r="F144" s="158" t="s">
        <v>533</v>
      </c>
      <c r="H144" s="159">
        <v>171.2</v>
      </c>
      <c r="I144" s="160"/>
      <c r="L144" s="155"/>
      <c r="M144" s="161"/>
      <c r="T144" s="162"/>
      <c r="AT144" s="157" t="s">
        <v>163</v>
      </c>
      <c r="AU144" s="157" t="s">
        <v>157</v>
      </c>
      <c r="AV144" s="12" t="s">
        <v>86</v>
      </c>
      <c r="AW144" s="12" t="s">
        <v>30</v>
      </c>
      <c r="AX144" s="12" t="s">
        <v>77</v>
      </c>
      <c r="AY144" s="157" t="s">
        <v>148</v>
      </c>
    </row>
    <row r="145" spans="2:65" s="13" customFormat="1" x14ac:dyDescent="0.2">
      <c r="B145" s="163"/>
      <c r="D145" s="156" t="s">
        <v>163</v>
      </c>
      <c r="E145" s="164" t="s">
        <v>1</v>
      </c>
      <c r="F145" s="165" t="s">
        <v>166</v>
      </c>
      <c r="H145" s="166">
        <v>171.2</v>
      </c>
      <c r="I145" s="167"/>
      <c r="L145" s="163"/>
      <c r="M145" s="168"/>
      <c r="T145" s="169"/>
      <c r="AT145" s="164" t="s">
        <v>163</v>
      </c>
      <c r="AU145" s="164" t="s">
        <v>157</v>
      </c>
      <c r="AV145" s="13" t="s">
        <v>156</v>
      </c>
      <c r="AW145" s="13" t="s">
        <v>30</v>
      </c>
      <c r="AX145" s="13" t="s">
        <v>84</v>
      </c>
      <c r="AY145" s="164" t="s">
        <v>148</v>
      </c>
    </row>
    <row r="146" spans="2:65" s="11" customFormat="1" ht="22.75" customHeight="1" x14ac:dyDescent="0.25">
      <c r="B146" s="130"/>
      <c r="D146" s="131" t="s">
        <v>76</v>
      </c>
      <c r="E146" s="140" t="s">
        <v>176</v>
      </c>
      <c r="F146" s="140" t="s">
        <v>334</v>
      </c>
      <c r="I146" s="133"/>
      <c r="J146" s="141">
        <f>BK146</f>
        <v>0</v>
      </c>
      <c r="L146" s="130"/>
      <c r="M146" s="135"/>
      <c r="P146" s="136">
        <f>SUM(P147:P149)</f>
        <v>0</v>
      </c>
      <c r="R146" s="136">
        <f>SUM(R147:R149)</f>
        <v>0</v>
      </c>
      <c r="T146" s="137">
        <f>SUM(T147:T149)</f>
        <v>0</v>
      </c>
      <c r="AR146" s="131" t="s">
        <v>84</v>
      </c>
      <c r="AT146" s="138" t="s">
        <v>76</v>
      </c>
      <c r="AU146" s="138" t="s">
        <v>84</v>
      </c>
      <c r="AY146" s="131" t="s">
        <v>148</v>
      </c>
      <c r="BK146" s="139">
        <f>SUM(BK147:BK149)</f>
        <v>0</v>
      </c>
    </row>
    <row r="147" spans="2:65" s="1" customFormat="1" ht="24.15" customHeight="1" x14ac:dyDescent="0.2">
      <c r="B147" s="32"/>
      <c r="C147" s="142" t="s">
        <v>184</v>
      </c>
      <c r="D147" s="142" t="s">
        <v>152</v>
      </c>
      <c r="E147" s="143" t="s">
        <v>534</v>
      </c>
      <c r="F147" s="144" t="s">
        <v>535</v>
      </c>
      <c r="G147" s="145" t="s">
        <v>155</v>
      </c>
      <c r="H147" s="146">
        <v>856</v>
      </c>
      <c r="I147" s="147"/>
      <c r="J147" s="148">
        <f>ROUND(I147*H147,2)</f>
        <v>0</v>
      </c>
      <c r="K147" s="149"/>
      <c r="L147" s="32"/>
      <c r="M147" s="150" t="s">
        <v>1</v>
      </c>
      <c r="N147" s="151" t="s">
        <v>42</v>
      </c>
      <c r="P147" s="152">
        <f>O147*H147</f>
        <v>0</v>
      </c>
      <c r="Q147" s="152">
        <v>0</v>
      </c>
      <c r="R147" s="152">
        <f>Q147*H147</f>
        <v>0</v>
      </c>
      <c r="S147" s="152">
        <v>0</v>
      </c>
      <c r="T147" s="153">
        <f>S147*H147</f>
        <v>0</v>
      </c>
      <c r="AR147" s="154" t="s">
        <v>156</v>
      </c>
      <c r="AT147" s="154" t="s">
        <v>152</v>
      </c>
      <c r="AU147" s="154" t="s">
        <v>86</v>
      </c>
      <c r="AY147" s="16" t="s">
        <v>148</v>
      </c>
      <c r="BE147" s="92">
        <f>IF(N147="základní",J147,0)</f>
        <v>0</v>
      </c>
      <c r="BF147" s="92">
        <f>IF(N147="snížená",J147,0)</f>
        <v>0</v>
      </c>
      <c r="BG147" s="92">
        <f>IF(N147="zákl. přenesená",J147,0)</f>
        <v>0</v>
      </c>
      <c r="BH147" s="92">
        <f>IF(N147="sníž. přenesená",J147,0)</f>
        <v>0</v>
      </c>
      <c r="BI147" s="92">
        <f>IF(N147="nulová",J147,0)</f>
        <v>0</v>
      </c>
      <c r="BJ147" s="16" t="s">
        <v>84</v>
      </c>
      <c r="BK147" s="92">
        <f>ROUND(I147*H147,2)</f>
        <v>0</v>
      </c>
      <c r="BL147" s="16" t="s">
        <v>156</v>
      </c>
      <c r="BM147" s="154" t="s">
        <v>213</v>
      </c>
    </row>
    <row r="148" spans="2:65" s="12" customFormat="1" x14ac:dyDescent="0.2">
      <c r="B148" s="155"/>
      <c r="D148" s="156" t="s">
        <v>163</v>
      </c>
      <c r="E148" s="157" t="s">
        <v>1</v>
      </c>
      <c r="F148" s="158" t="s">
        <v>536</v>
      </c>
      <c r="H148" s="159">
        <v>856</v>
      </c>
      <c r="I148" s="160"/>
      <c r="L148" s="155"/>
      <c r="M148" s="161"/>
      <c r="T148" s="162"/>
      <c r="AT148" s="157" t="s">
        <v>163</v>
      </c>
      <c r="AU148" s="157" t="s">
        <v>86</v>
      </c>
      <c r="AV148" s="12" t="s">
        <v>86</v>
      </c>
      <c r="AW148" s="12" t="s">
        <v>30</v>
      </c>
      <c r="AX148" s="12" t="s">
        <v>77</v>
      </c>
      <c r="AY148" s="157" t="s">
        <v>148</v>
      </c>
    </row>
    <row r="149" spans="2:65" s="13" customFormat="1" x14ac:dyDescent="0.2">
      <c r="B149" s="163"/>
      <c r="D149" s="156" t="s">
        <v>163</v>
      </c>
      <c r="E149" s="164" t="s">
        <v>1</v>
      </c>
      <c r="F149" s="165" t="s">
        <v>166</v>
      </c>
      <c r="H149" s="166">
        <v>856</v>
      </c>
      <c r="I149" s="167"/>
      <c r="L149" s="163"/>
      <c r="M149" s="168"/>
      <c r="T149" s="169"/>
      <c r="AT149" s="164" t="s">
        <v>163</v>
      </c>
      <c r="AU149" s="164" t="s">
        <v>86</v>
      </c>
      <c r="AV149" s="13" t="s">
        <v>156</v>
      </c>
      <c r="AW149" s="13" t="s">
        <v>30</v>
      </c>
      <c r="AX149" s="13" t="s">
        <v>84</v>
      </c>
      <c r="AY149" s="164" t="s">
        <v>148</v>
      </c>
    </row>
    <row r="150" spans="2:65" s="11" customFormat="1" ht="22.75" customHeight="1" x14ac:dyDescent="0.25">
      <c r="B150" s="130"/>
      <c r="D150" s="131" t="s">
        <v>76</v>
      </c>
      <c r="E150" s="140" t="s">
        <v>192</v>
      </c>
      <c r="F150" s="140" t="s">
        <v>341</v>
      </c>
      <c r="I150" s="133"/>
      <c r="J150" s="141">
        <f>BK150</f>
        <v>0</v>
      </c>
      <c r="L150" s="130"/>
      <c r="M150" s="135"/>
      <c r="P150" s="136">
        <f>P151+P156+P164</f>
        <v>0</v>
      </c>
      <c r="R150" s="136">
        <f>R151+R156+R164</f>
        <v>0</v>
      </c>
      <c r="T150" s="137">
        <f>T151+T156+T164</f>
        <v>0</v>
      </c>
      <c r="AR150" s="131" t="s">
        <v>84</v>
      </c>
      <c r="AT150" s="138" t="s">
        <v>76</v>
      </c>
      <c r="AU150" s="138" t="s">
        <v>84</v>
      </c>
      <c r="AY150" s="131" t="s">
        <v>148</v>
      </c>
      <c r="BK150" s="139">
        <f>BK151+BK156+BK164</f>
        <v>0</v>
      </c>
    </row>
    <row r="151" spans="2:65" s="11" customFormat="1" ht="20.9" customHeight="1" x14ac:dyDescent="0.25">
      <c r="B151" s="130"/>
      <c r="D151" s="131" t="s">
        <v>76</v>
      </c>
      <c r="E151" s="140" t="s">
        <v>537</v>
      </c>
      <c r="F151" s="140" t="s">
        <v>538</v>
      </c>
      <c r="I151" s="133"/>
      <c r="J151" s="141">
        <f>BK151</f>
        <v>0</v>
      </c>
      <c r="L151" s="130"/>
      <c r="M151" s="135"/>
      <c r="P151" s="136">
        <f>SUM(P152:P155)</f>
        <v>0</v>
      </c>
      <c r="R151" s="136">
        <f>SUM(R152:R155)</f>
        <v>0</v>
      </c>
      <c r="T151" s="137">
        <f>SUM(T152:T155)</f>
        <v>0</v>
      </c>
      <c r="AR151" s="131" t="s">
        <v>84</v>
      </c>
      <c r="AT151" s="138" t="s">
        <v>76</v>
      </c>
      <c r="AU151" s="138" t="s">
        <v>86</v>
      </c>
      <c r="AY151" s="131" t="s">
        <v>148</v>
      </c>
      <c r="BK151" s="139">
        <f>SUM(BK152:BK155)</f>
        <v>0</v>
      </c>
    </row>
    <row r="152" spans="2:65" s="1" customFormat="1" ht="24.15" customHeight="1" x14ac:dyDescent="0.2">
      <c r="B152" s="32"/>
      <c r="C152" s="142" t="s">
        <v>188</v>
      </c>
      <c r="D152" s="142" t="s">
        <v>152</v>
      </c>
      <c r="E152" s="143" t="s">
        <v>539</v>
      </c>
      <c r="F152" s="144" t="s">
        <v>540</v>
      </c>
      <c r="G152" s="145" t="s">
        <v>155</v>
      </c>
      <c r="H152" s="146">
        <v>4732</v>
      </c>
      <c r="I152" s="147"/>
      <c r="J152" s="148">
        <f>ROUND(I152*H152,2)</f>
        <v>0</v>
      </c>
      <c r="K152" s="149"/>
      <c r="L152" s="32"/>
      <c r="M152" s="150" t="s">
        <v>1</v>
      </c>
      <c r="N152" s="151" t="s">
        <v>42</v>
      </c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AR152" s="154" t="s">
        <v>156</v>
      </c>
      <c r="AT152" s="154" t="s">
        <v>152</v>
      </c>
      <c r="AU152" s="154" t="s">
        <v>157</v>
      </c>
      <c r="AY152" s="16" t="s">
        <v>148</v>
      </c>
      <c r="BE152" s="92">
        <f>IF(N152="základní",J152,0)</f>
        <v>0</v>
      </c>
      <c r="BF152" s="92">
        <f>IF(N152="snížená",J152,0)</f>
        <v>0</v>
      </c>
      <c r="BG152" s="92">
        <f>IF(N152="zákl. přenesená",J152,0)</f>
        <v>0</v>
      </c>
      <c r="BH152" s="92">
        <f>IF(N152="sníž. přenesená",J152,0)</f>
        <v>0</v>
      </c>
      <c r="BI152" s="92">
        <f>IF(N152="nulová",J152,0)</f>
        <v>0</v>
      </c>
      <c r="BJ152" s="16" t="s">
        <v>84</v>
      </c>
      <c r="BK152" s="92">
        <f>ROUND(I152*H152,2)</f>
        <v>0</v>
      </c>
      <c r="BL152" s="16" t="s">
        <v>156</v>
      </c>
      <c r="BM152" s="154" t="s">
        <v>223</v>
      </c>
    </row>
    <row r="153" spans="2:65" s="12" customFormat="1" x14ac:dyDescent="0.2">
      <c r="B153" s="155"/>
      <c r="D153" s="156" t="s">
        <v>163</v>
      </c>
      <c r="E153" s="157" t="s">
        <v>1</v>
      </c>
      <c r="F153" s="158" t="s">
        <v>541</v>
      </c>
      <c r="H153" s="159">
        <v>932</v>
      </c>
      <c r="I153" s="160"/>
      <c r="L153" s="155"/>
      <c r="M153" s="161"/>
      <c r="T153" s="162"/>
      <c r="AT153" s="157" t="s">
        <v>163</v>
      </c>
      <c r="AU153" s="157" t="s">
        <v>157</v>
      </c>
      <c r="AV153" s="12" t="s">
        <v>86</v>
      </c>
      <c r="AW153" s="12" t="s">
        <v>30</v>
      </c>
      <c r="AX153" s="12" t="s">
        <v>77</v>
      </c>
      <c r="AY153" s="157" t="s">
        <v>148</v>
      </c>
    </row>
    <row r="154" spans="2:65" s="12" customFormat="1" x14ac:dyDescent="0.2">
      <c r="B154" s="155"/>
      <c r="D154" s="156" t="s">
        <v>163</v>
      </c>
      <c r="E154" s="157" t="s">
        <v>1</v>
      </c>
      <c r="F154" s="158" t="s">
        <v>542</v>
      </c>
      <c r="H154" s="159">
        <v>3800</v>
      </c>
      <c r="I154" s="160"/>
      <c r="L154" s="155"/>
      <c r="M154" s="161"/>
      <c r="T154" s="162"/>
      <c r="AT154" s="157" t="s">
        <v>163</v>
      </c>
      <c r="AU154" s="157" t="s">
        <v>157</v>
      </c>
      <c r="AV154" s="12" t="s">
        <v>86</v>
      </c>
      <c r="AW154" s="12" t="s">
        <v>30</v>
      </c>
      <c r="AX154" s="12" t="s">
        <v>77</v>
      </c>
      <c r="AY154" s="157" t="s">
        <v>148</v>
      </c>
    </row>
    <row r="155" spans="2:65" s="13" customFormat="1" x14ac:dyDescent="0.2">
      <c r="B155" s="163"/>
      <c r="D155" s="156" t="s">
        <v>163</v>
      </c>
      <c r="E155" s="164" t="s">
        <v>1</v>
      </c>
      <c r="F155" s="165" t="s">
        <v>166</v>
      </c>
      <c r="H155" s="166">
        <v>4732</v>
      </c>
      <c r="I155" s="167"/>
      <c r="L155" s="163"/>
      <c r="M155" s="168"/>
      <c r="T155" s="169"/>
      <c r="AT155" s="164" t="s">
        <v>163</v>
      </c>
      <c r="AU155" s="164" t="s">
        <v>157</v>
      </c>
      <c r="AV155" s="13" t="s">
        <v>156</v>
      </c>
      <c r="AW155" s="13" t="s">
        <v>30</v>
      </c>
      <c r="AX155" s="13" t="s">
        <v>84</v>
      </c>
      <c r="AY155" s="164" t="s">
        <v>148</v>
      </c>
    </row>
    <row r="156" spans="2:65" s="11" customFormat="1" ht="20.9" customHeight="1" x14ac:dyDescent="0.25">
      <c r="B156" s="130"/>
      <c r="D156" s="131" t="s">
        <v>76</v>
      </c>
      <c r="E156" s="140" t="s">
        <v>348</v>
      </c>
      <c r="F156" s="140" t="s">
        <v>349</v>
      </c>
      <c r="I156" s="133"/>
      <c r="J156" s="141">
        <f>BK156</f>
        <v>0</v>
      </c>
      <c r="L156" s="130"/>
      <c r="M156" s="135"/>
      <c r="P156" s="136">
        <f>SUM(P157:P163)</f>
        <v>0</v>
      </c>
      <c r="R156" s="136">
        <f>SUM(R157:R163)</f>
        <v>0</v>
      </c>
      <c r="T156" s="137">
        <f>SUM(T157:T163)</f>
        <v>0</v>
      </c>
      <c r="AR156" s="131" t="s">
        <v>84</v>
      </c>
      <c r="AT156" s="138" t="s">
        <v>76</v>
      </c>
      <c r="AU156" s="138" t="s">
        <v>86</v>
      </c>
      <c r="AY156" s="131" t="s">
        <v>148</v>
      </c>
      <c r="BK156" s="139">
        <f>SUM(BK157:BK163)</f>
        <v>0</v>
      </c>
    </row>
    <row r="157" spans="2:65" s="1" customFormat="1" ht="24.15" customHeight="1" x14ac:dyDescent="0.2">
      <c r="B157" s="32"/>
      <c r="C157" s="142" t="s">
        <v>192</v>
      </c>
      <c r="D157" s="142" t="s">
        <v>152</v>
      </c>
      <c r="E157" s="143" t="s">
        <v>543</v>
      </c>
      <c r="F157" s="144" t="s">
        <v>544</v>
      </c>
      <c r="G157" s="145" t="s">
        <v>155</v>
      </c>
      <c r="H157" s="146">
        <v>856</v>
      </c>
      <c r="I157" s="147"/>
      <c r="J157" s="148">
        <f>ROUND(I157*H157,2)</f>
        <v>0</v>
      </c>
      <c r="K157" s="149"/>
      <c r="L157" s="32"/>
      <c r="M157" s="150" t="s">
        <v>1</v>
      </c>
      <c r="N157" s="151" t="s">
        <v>42</v>
      </c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AR157" s="154" t="s">
        <v>156</v>
      </c>
      <c r="AT157" s="154" t="s">
        <v>152</v>
      </c>
      <c r="AU157" s="154" t="s">
        <v>157</v>
      </c>
      <c r="AY157" s="16" t="s">
        <v>148</v>
      </c>
      <c r="BE157" s="92">
        <f>IF(N157="základní",J157,0)</f>
        <v>0</v>
      </c>
      <c r="BF157" s="92">
        <f>IF(N157="snížená",J157,0)</f>
        <v>0</v>
      </c>
      <c r="BG157" s="92">
        <f>IF(N157="zákl. přenesená",J157,0)</f>
        <v>0</v>
      </c>
      <c r="BH157" s="92">
        <f>IF(N157="sníž. přenesená",J157,0)</f>
        <v>0</v>
      </c>
      <c r="BI157" s="92">
        <f>IF(N157="nulová",J157,0)</f>
        <v>0</v>
      </c>
      <c r="BJ157" s="16" t="s">
        <v>84</v>
      </c>
      <c r="BK157" s="92">
        <f>ROUND(I157*H157,2)</f>
        <v>0</v>
      </c>
      <c r="BL157" s="16" t="s">
        <v>156</v>
      </c>
      <c r="BM157" s="154" t="s">
        <v>236</v>
      </c>
    </row>
    <row r="158" spans="2:65" s="12" customFormat="1" x14ac:dyDescent="0.2">
      <c r="B158" s="155"/>
      <c r="D158" s="156" t="s">
        <v>163</v>
      </c>
      <c r="E158" s="157" t="s">
        <v>1</v>
      </c>
      <c r="F158" s="158" t="s">
        <v>536</v>
      </c>
      <c r="H158" s="159">
        <v>856</v>
      </c>
      <c r="I158" s="160"/>
      <c r="L158" s="155"/>
      <c r="M158" s="161"/>
      <c r="T158" s="162"/>
      <c r="AT158" s="157" t="s">
        <v>163</v>
      </c>
      <c r="AU158" s="157" t="s">
        <v>157</v>
      </c>
      <c r="AV158" s="12" t="s">
        <v>86</v>
      </c>
      <c r="AW158" s="12" t="s">
        <v>30</v>
      </c>
      <c r="AX158" s="12" t="s">
        <v>77</v>
      </c>
      <c r="AY158" s="157" t="s">
        <v>148</v>
      </c>
    </row>
    <row r="159" spans="2:65" s="13" customFormat="1" x14ac:dyDescent="0.2">
      <c r="B159" s="163"/>
      <c r="D159" s="156" t="s">
        <v>163</v>
      </c>
      <c r="E159" s="164" t="s">
        <v>1</v>
      </c>
      <c r="F159" s="165" t="s">
        <v>166</v>
      </c>
      <c r="H159" s="166">
        <v>856</v>
      </c>
      <c r="I159" s="167"/>
      <c r="L159" s="163"/>
      <c r="M159" s="168"/>
      <c r="T159" s="169"/>
      <c r="AT159" s="164" t="s">
        <v>163</v>
      </c>
      <c r="AU159" s="164" t="s">
        <v>157</v>
      </c>
      <c r="AV159" s="13" t="s">
        <v>156</v>
      </c>
      <c r="AW159" s="13" t="s">
        <v>30</v>
      </c>
      <c r="AX159" s="13" t="s">
        <v>84</v>
      </c>
      <c r="AY159" s="164" t="s">
        <v>148</v>
      </c>
    </row>
    <row r="160" spans="2:65" s="1" customFormat="1" ht="16.5" customHeight="1" x14ac:dyDescent="0.2">
      <c r="B160" s="32"/>
      <c r="C160" s="142" t="s">
        <v>196</v>
      </c>
      <c r="D160" s="142" t="s">
        <v>152</v>
      </c>
      <c r="E160" s="143" t="s">
        <v>545</v>
      </c>
      <c r="F160" s="144" t="s">
        <v>546</v>
      </c>
      <c r="G160" s="145" t="s">
        <v>155</v>
      </c>
      <c r="H160" s="146">
        <v>4732</v>
      </c>
      <c r="I160" s="147"/>
      <c r="J160" s="148">
        <f>ROUND(I160*H160,2)</f>
        <v>0</v>
      </c>
      <c r="K160" s="149"/>
      <c r="L160" s="32"/>
      <c r="M160" s="150" t="s">
        <v>1</v>
      </c>
      <c r="N160" s="151" t="s">
        <v>42</v>
      </c>
      <c r="P160" s="152">
        <f>O160*H160</f>
        <v>0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AR160" s="154" t="s">
        <v>156</v>
      </c>
      <c r="AT160" s="154" t="s">
        <v>152</v>
      </c>
      <c r="AU160" s="154" t="s">
        <v>157</v>
      </c>
      <c r="AY160" s="16" t="s">
        <v>148</v>
      </c>
      <c r="BE160" s="92">
        <f>IF(N160="základní",J160,0)</f>
        <v>0</v>
      </c>
      <c r="BF160" s="92">
        <f>IF(N160="snížená",J160,0)</f>
        <v>0</v>
      </c>
      <c r="BG160" s="92">
        <f>IF(N160="zákl. přenesená",J160,0)</f>
        <v>0</v>
      </c>
      <c r="BH160" s="92">
        <f>IF(N160="sníž. přenesená",J160,0)</f>
        <v>0</v>
      </c>
      <c r="BI160" s="92">
        <f>IF(N160="nulová",J160,0)</f>
        <v>0</v>
      </c>
      <c r="BJ160" s="16" t="s">
        <v>84</v>
      </c>
      <c r="BK160" s="92">
        <f>ROUND(I160*H160,2)</f>
        <v>0</v>
      </c>
      <c r="BL160" s="16" t="s">
        <v>156</v>
      </c>
      <c r="BM160" s="154" t="s">
        <v>245</v>
      </c>
    </row>
    <row r="161" spans="2:65" s="12" customFormat="1" x14ac:dyDescent="0.2">
      <c r="B161" s="155"/>
      <c r="D161" s="156" t="s">
        <v>163</v>
      </c>
      <c r="E161" s="157" t="s">
        <v>1</v>
      </c>
      <c r="F161" s="158" t="s">
        <v>541</v>
      </c>
      <c r="H161" s="159">
        <v>932</v>
      </c>
      <c r="I161" s="160"/>
      <c r="L161" s="155"/>
      <c r="M161" s="161"/>
      <c r="T161" s="162"/>
      <c r="AT161" s="157" t="s">
        <v>163</v>
      </c>
      <c r="AU161" s="157" t="s">
        <v>157</v>
      </c>
      <c r="AV161" s="12" t="s">
        <v>86</v>
      </c>
      <c r="AW161" s="12" t="s">
        <v>30</v>
      </c>
      <c r="AX161" s="12" t="s">
        <v>77</v>
      </c>
      <c r="AY161" s="157" t="s">
        <v>148</v>
      </c>
    </row>
    <row r="162" spans="2:65" s="12" customFormat="1" x14ac:dyDescent="0.2">
      <c r="B162" s="155"/>
      <c r="D162" s="156" t="s">
        <v>163</v>
      </c>
      <c r="E162" s="157" t="s">
        <v>1</v>
      </c>
      <c r="F162" s="158" t="s">
        <v>542</v>
      </c>
      <c r="H162" s="159">
        <v>3800</v>
      </c>
      <c r="I162" s="160"/>
      <c r="L162" s="155"/>
      <c r="M162" s="161"/>
      <c r="T162" s="162"/>
      <c r="AT162" s="157" t="s">
        <v>163</v>
      </c>
      <c r="AU162" s="157" t="s">
        <v>157</v>
      </c>
      <c r="AV162" s="12" t="s">
        <v>86</v>
      </c>
      <c r="AW162" s="12" t="s">
        <v>30</v>
      </c>
      <c r="AX162" s="12" t="s">
        <v>77</v>
      </c>
      <c r="AY162" s="157" t="s">
        <v>148</v>
      </c>
    </row>
    <row r="163" spans="2:65" s="13" customFormat="1" x14ac:dyDescent="0.2">
      <c r="B163" s="163"/>
      <c r="D163" s="156" t="s">
        <v>163</v>
      </c>
      <c r="E163" s="164" t="s">
        <v>1</v>
      </c>
      <c r="F163" s="165" t="s">
        <v>166</v>
      </c>
      <c r="H163" s="166">
        <v>4732</v>
      </c>
      <c r="I163" s="167"/>
      <c r="L163" s="163"/>
      <c r="M163" s="168"/>
      <c r="T163" s="169"/>
      <c r="AT163" s="164" t="s">
        <v>163</v>
      </c>
      <c r="AU163" s="164" t="s">
        <v>157</v>
      </c>
      <c r="AV163" s="13" t="s">
        <v>156</v>
      </c>
      <c r="AW163" s="13" t="s">
        <v>30</v>
      </c>
      <c r="AX163" s="13" t="s">
        <v>84</v>
      </c>
      <c r="AY163" s="164" t="s">
        <v>148</v>
      </c>
    </row>
    <row r="164" spans="2:65" s="11" customFormat="1" ht="20.9" customHeight="1" x14ac:dyDescent="0.25">
      <c r="B164" s="130"/>
      <c r="D164" s="131" t="s">
        <v>76</v>
      </c>
      <c r="E164" s="140" t="s">
        <v>384</v>
      </c>
      <c r="F164" s="140" t="s">
        <v>385</v>
      </c>
      <c r="I164" s="133"/>
      <c r="J164" s="141">
        <f>BK164</f>
        <v>0</v>
      </c>
      <c r="L164" s="130"/>
      <c r="M164" s="135"/>
      <c r="P164" s="136">
        <f>P165</f>
        <v>0</v>
      </c>
      <c r="R164" s="136">
        <f>R165</f>
        <v>0</v>
      </c>
      <c r="T164" s="137">
        <f>T165</f>
        <v>0</v>
      </c>
      <c r="AR164" s="131" t="s">
        <v>84</v>
      </c>
      <c r="AT164" s="138" t="s">
        <v>76</v>
      </c>
      <c r="AU164" s="138" t="s">
        <v>86</v>
      </c>
      <c r="AY164" s="131" t="s">
        <v>148</v>
      </c>
      <c r="BK164" s="139">
        <f>BK165</f>
        <v>0</v>
      </c>
    </row>
    <row r="165" spans="2:65" s="1" customFormat="1" ht="16.5" customHeight="1" x14ac:dyDescent="0.2">
      <c r="B165" s="32"/>
      <c r="C165" s="142" t="s">
        <v>150</v>
      </c>
      <c r="D165" s="142" t="s">
        <v>152</v>
      </c>
      <c r="E165" s="143" t="s">
        <v>387</v>
      </c>
      <c r="F165" s="144" t="s">
        <v>388</v>
      </c>
      <c r="G165" s="145" t="s">
        <v>288</v>
      </c>
      <c r="H165" s="146">
        <v>395.464</v>
      </c>
      <c r="I165" s="147"/>
      <c r="J165" s="148">
        <f>ROUND(I165*H165,2)</f>
        <v>0</v>
      </c>
      <c r="K165" s="149"/>
      <c r="L165" s="32"/>
      <c r="M165" s="190" t="s">
        <v>1</v>
      </c>
      <c r="N165" s="191" t="s">
        <v>42</v>
      </c>
      <c r="O165" s="192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AR165" s="154" t="s">
        <v>156</v>
      </c>
      <c r="AT165" s="154" t="s">
        <v>152</v>
      </c>
      <c r="AU165" s="154" t="s">
        <v>157</v>
      </c>
      <c r="AY165" s="16" t="s">
        <v>148</v>
      </c>
      <c r="BE165" s="92">
        <f>IF(N165="základní",J165,0)</f>
        <v>0</v>
      </c>
      <c r="BF165" s="92">
        <f>IF(N165="snížená",J165,0)</f>
        <v>0</v>
      </c>
      <c r="BG165" s="92">
        <f>IF(N165="zákl. přenesená",J165,0)</f>
        <v>0</v>
      </c>
      <c r="BH165" s="92">
        <f>IF(N165="sníž. přenesená",J165,0)</f>
        <v>0</v>
      </c>
      <c r="BI165" s="92">
        <f>IF(N165="nulová",J165,0)</f>
        <v>0</v>
      </c>
      <c r="BJ165" s="16" t="s">
        <v>84</v>
      </c>
      <c r="BK165" s="92">
        <f>ROUND(I165*H165,2)</f>
        <v>0</v>
      </c>
      <c r="BL165" s="16" t="s">
        <v>156</v>
      </c>
      <c r="BM165" s="154" t="s">
        <v>252</v>
      </c>
    </row>
    <row r="166" spans="2:65" s="1" customFormat="1" ht="7" customHeight="1" x14ac:dyDescent="0.2">
      <c r="B166" s="44"/>
      <c r="C166" s="45"/>
      <c r="D166" s="45"/>
      <c r="E166" s="45"/>
      <c r="F166" s="45"/>
      <c r="G166" s="45"/>
      <c r="H166" s="45"/>
      <c r="I166" s="45"/>
      <c r="J166" s="45"/>
      <c r="K166" s="45"/>
      <c r="L166" s="32"/>
    </row>
  </sheetData>
  <sheetProtection algorithmName="SHA-512" hashValue="1a9vobKiRZI/5C83UUNck04pXR0r3AsRpP0TrFqESG4IJKmkIOXDm78J3xAH55OFK3vsUhwwcnhGtOsSGrQt8Q==" saltValue="n2dIdALmDqaAHAsKHytzdQ==" spinCount="100000" sheet="1" objects="1" scenarios="1" formatColumns="0" formatRows="0" autoFilter="0"/>
  <autoFilter ref="C123:K165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48"/>
  <sheetViews>
    <sheetView showGridLines="0" workbookViewId="0"/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94</v>
      </c>
    </row>
    <row r="3" spans="2:46" ht="7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 x14ac:dyDescent="0.2">
      <c r="B4" s="19"/>
      <c r="D4" s="20" t="s">
        <v>109</v>
      </c>
      <c r="L4" s="19"/>
      <c r="M4" s="98" t="s">
        <v>10</v>
      </c>
      <c r="AT4" s="16" t="s">
        <v>4</v>
      </c>
    </row>
    <row r="5" spans="2:46" ht="7" customHeight="1" x14ac:dyDescent="0.2">
      <c r="B5" s="19"/>
      <c r="L5" s="19"/>
    </row>
    <row r="6" spans="2:46" ht="12" customHeight="1" x14ac:dyDescent="0.2">
      <c r="B6" s="19"/>
      <c r="D6" s="26" t="s">
        <v>15</v>
      </c>
      <c r="L6" s="19"/>
    </row>
    <row r="7" spans="2:46" ht="16.5" customHeight="1" x14ac:dyDescent="0.2">
      <c r="B7" s="19"/>
      <c r="E7" s="244" t="str">
        <f>'Rekapitulace stavby'!K6</f>
        <v>Otava, Strakonice - obnova Staré řeky</v>
      </c>
      <c r="F7" s="245"/>
      <c r="G7" s="245"/>
      <c r="H7" s="245"/>
      <c r="L7" s="19"/>
    </row>
    <row r="8" spans="2:46" s="1" customFormat="1" ht="12" customHeight="1" x14ac:dyDescent="0.2">
      <c r="B8" s="32"/>
      <c r="D8" s="26" t="s">
        <v>110</v>
      </c>
      <c r="L8" s="32"/>
    </row>
    <row r="9" spans="2:46" s="1" customFormat="1" ht="16.5" customHeight="1" x14ac:dyDescent="0.2">
      <c r="B9" s="32"/>
      <c r="E9" s="246" t="s">
        <v>786</v>
      </c>
      <c r="F9" s="201"/>
      <c r="G9" s="201"/>
      <c r="H9" s="201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17</v>
      </c>
      <c r="F11" s="24" t="s">
        <v>1</v>
      </c>
      <c r="I11" s="26" t="s">
        <v>19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20</v>
      </c>
      <c r="F12" s="24" t="s">
        <v>32</v>
      </c>
      <c r="I12" s="26" t="s">
        <v>22</v>
      </c>
      <c r="J12" s="52">
        <f>'Rekapitulace stavby'!AN8</f>
        <v>0</v>
      </c>
      <c r="L12" s="32"/>
    </row>
    <row r="13" spans="2:46" s="1" customFormat="1" ht="10.75" customHeight="1" x14ac:dyDescent="0.2">
      <c r="B13" s="32"/>
      <c r="L13" s="32"/>
    </row>
    <row r="14" spans="2:46" s="1" customFormat="1" ht="12" customHeight="1" x14ac:dyDescent="0.2">
      <c r="B14" s="32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26</v>
      </c>
      <c r="J15" s="24" t="str">
        <f>IF('Rekapitulace stavby'!AN11="","",'Rekapitulace stavby'!AN11)</f>
        <v/>
      </c>
      <c r="L15" s="32"/>
    </row>
    <row r="16" spans="2:46" s="1" customFormat="1" ht="7" customHeight="1" x14ac:dyDescent="0.2">
      <c r="B16" s="32"/>
      <c r="L16" s="32"/>
    </row>
    <row r="17" spans="2:12" s="1" customFormat="1" ht="12" customHeight="1" x14ac:dyDescent="0.2">
      <c r="B17" s="32"/>
      <c r="D17" s="26" t="s">
        <v>27</v>
      </c>
      <c r="I17" s="26" t="s">
        <v>24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47">
        <f>'Rekapitulace stavby'!E14</f>
        <v>0</v>
      </c>
      <c r="F18" s="229"/>
      <c r="G18" s="229"/>
      <c r="H18" s="229"/>
      <c r="I18" s="26" t="s">
        <v>26</v>
      </c>
      <c r="J18" s="27">
        <f>'Rekapitulace stavby'!AN14</f>
        <v>0</v>
      </c>
      <c r="L18" s="32"/>
    </row>
    <row r="19" spans="2:12" s="1" customFormat="1" ht="7" customHeight="1" x14ac:dyDescent="0.2">
      <c r="B19" s="32"/>
      <c r="L19" s="32"/>
    </row>
    <row r="20" spans="2:12" s="1" customFormat="1" ht="12" customHeight="1" x14ac:dyDescent="0.2">
      <c r="B20" s="32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26</v>
      </c>
      <c r="J21" s="24" t="str">
        <f>IF('Rekapitulace stavby'!AN17="","",'Rekapitulace stavby'!AN17)</f>
        <v/>
      </c>
      <c r="L21" s="32"/>
    </row>
    <row r="22" spans="2:12" s="1" customFormat="1" ht="7" customHeight="1" x14ac:dyDescent="0.2">
      <c r="B22" s="32"/>
      <c r="L22" s="32"/>
    </row>
    <row r="23" spans="2:12" s="1" customFormat="1" ht="12" customHeight="1" x14ac:dyDescent="0.2">
      <c r="B23" s="32"/>
      <c r="D23" s="26" t="s">
        <v>31</v>
      </c>
      <c r="I23" s="26" t="s">
        <v>24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2"/>
    </row>
    <row r="25" spans="2:12" s="1" customFormat="1" ht="7" customHeight="1" x14ac:dyDescent="0.2">
      <c r="B25" s="32"/>
      <c r="L25" s="32"/>
    </row>
    <row r="26" spans="2:12" s="1" customFormat="1" ht="12" customHeight="1" x14ac:dyDescent="0.2">
      <c r="B26" s="32"/>
      <c r="D26" s="26" t="s">
        <v>33</v>
      </c>
      <c r="L26" s="32"/>
    </row>
    <row r="27" spans="2:12" s="7" customFormat="1" ht="16.5" customHeight="1" x14ac:dyDescent="0.2">
      <c r="B27" s="99"/>
      <c r="E27" s="233" t="s">
        <v>1</v>
      </c>
      <c r="F27" s="233"/>
      <c r="G27" s="233"/>
      <c r="H27" s="233"/>
      <c r="L27" s="99"/>
    </row>
    <row r="28" spans="2:12" s="1" customFormat="1" ht="7" customHeight="1" x14ac:dyDescent="0.2">
      <c r="B28" s="32"/>
      <c r="L28" s="32"/>
    </row>
    <row r="29" spans="2:12" s="1" customFormat="1" ht="7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 x14ac:dyDescent="0.2">
      <c r="B30" s="32"/>
      <c r="D30" s="100" t="s">
        <v>37</v>
      </c>
      <c r="J30" s="66">
        <f>ROUND(J131, 2)</f>
        <v>0</v>
      </c>
      <c r="L30" s="32"/>
    </row>
    <row r="31" spans="2:12" s="1" customFormat="1" ht="7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5" t="s">
        <v>41</v>
      </c>
      <c r="E33" s="26" t="s">
        <v>42</v>
      </c>
      <c r="F33" s="101">
        <f>ROUND((SUM(BE131:BE247)),  2)</f>
        <v>0</v>
      </c>
      <c r="I33" s="102">
        <v>0.21</v>
      </c>
      <c r="J33" s="101">
        <f>ROUND(((SUM(BE131:BE247))*I33),  2)</f>
        <v>0</v>
      </c>
      <c r="L33" s="32"/>
    </row>
    <row r="34" spans="2:12" s="1" customFormat="1" ht="14.4" customHeight="1" x14ac:dyDescent="0.2">
      <c r="B34" s="32"/>
      <c r="E34" s="26" t="s">
        <v>43</v>
      </c>
      <c r="F34" s="101">
        <f>ROUND((SUM(BF131:BF247)),  2)</f>
        <v>0</v>
      </c>
      <c r="I34" s="102">
        <v>0.12</v>
      </c>
      <c r="J34" s="101">
        <f>ROUND(((SUM(BF131:BF247))*I34),  2)</f>
        <v>0</v>
      </c>
      <c r="L34" s="32"/>
    </row>
    <row r="35" spans="2:12" s="1" customFormat="1" ht="14.4" hidden="1" customHeight="1" x14ac:dyDescent="0.2">
      <c r="B35" s="32"/>
      <c r="E35" s="26" t="s">
        <v>44</v>
      </c>
      <c r="F35" s="101">
        <f>ROUND((SUM(BG131:BG247)),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45</v>
      </c>
      <c r="F36" s="101">
        <f>ROUND((SUM(BH131:BH247)),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46</v>
      </c>
      <c r="F37" s="101">
        <f>ROUND((SUM(BI131:BI247)),  2)</f>
        <v>0</v>
      </c>
      <c r="I37" s="102">
        <v>0</v>
      </c>
      <c r="J37" s="101">
        <f>0</f>
        <v>0</v>
      </c>
      <c r="L37" s="32"/>
    </row>
    <row r="38" spans="2:12" s="1" customFormat="1" ht="7" customHeight="1" x14ac:dyDescent="0.2">
      <c r="B38" s="32"/>
      <c r="L38" s="32"/>
    </row>
    <row r="39" spans="2:12" s="1" customFormat="1" ht="25.4" customHeight="1" x14ac:dyDescent="0.2">
      <c r="B39" s="32"/>
      <c r="C39" s="97"/>
      <c r="D39" s="103" t="s">
        <v>47</v>
      </c>
      <c r="E39" s="57"/>
      <c r="F39" s="57"/>
      <c r="G39" s="104" t="s">
        <v>48</v>
      </c>
      <c r="H39" s="105" t="s">
        <v>49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5" x14ac:dyDescent="0.2">
      <c r="B61" s="32"/>
      <c r="D61" s="43" t="s">
        <v>52</v>
      </c>
      <c r="E61" s="34"/>
      <c r="F61" s="108" t="s">
        <v>53</v>
      </c>
      <c r="G61" s="43" t="s">
        <v>52</v>
      </c>
      <c r="H61" s="34"/>
      <c r="I61" s="34"/>
      <c r="J61" s="109" t="s">
        <v>53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5" x14ac:dyDescent="0.2">
      <c r="B76" s="32"/>
      <c r="D76" s="43" t="s">
        <v>52</v>
      </c>
      <c r="E76" s="34"/>
      <c r="F76" s="108" t="s">
        <v>53</v>
      </c>
      <c r="G76" s="43" t="s">
        <v>52</v>
      </c>
      <c r="H76" s="34"/>
      <c r="I76" s="34"/>
      <c r="J76" s="109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 x14ac:dyDescent="0.2">
      <c r="B82" s="32"/>
      <c r="C82" s="20" t="s">
        <v>111</v>
      </c>
      <c r="L82" s="32"/>
    </row>
    <row r="83" spans="2:47" s="1" customFormat="1" ht="7" customHeight="1" x14ac:dyDescent="0.2">
      <c r="B83" s="32"/>
      <c r="L83" s="32"/>
    </row>
    <row r="84" spans="2:47" s="1" customFormat="1" ht="12" customHeight="1" x14ac:dyDescent="0.2">
      <c r="B84" s="32"/>
      <c r="C84" s="26" t="s">
        <v>15</v>
      </c>
      <c r="L84" s="32"/>
    </row>
    <row r="85" spans="2:47" s="1" customFormat="1" ht="16.5" customHeight="1" x14ac:dyDescent="0.2">
      <c r="B85" s="32"/>
      <c r="E85" s="244" t="str">
        <f>E7</f>
        <v>Otava, Strakonice - obnova Staré řeky</v>
      </c>
      <c r="F85" s="245"/>
      <c r="G85" s="245"/>
      <c r="H85" s="245"/>
      <c r="L85" s="32"/>
    </row>
    <row r="86" spans="2:47" s="1" customFormat="1" ht="12" customHeight="1" x14ac:dyDescent="0.2">
      <c r="B86" s="32"/>
      <c r="C86" s="26" t="s">
        <v>110</v>
      </c>
      <c r="L86" s="32"/>
    </row>
    <row r="87" spans="2:47" s="1" customFormat="1" ht="16.5" customHeight="1" x14ac:dyDescent="0.2">
      <c r="B87" s="32"/>
      <c r="E87" s="239" t="str">
        <f>E9</f>
        <v>32-3/2023 - SO 03 - Přeložka odlehčovačů</v>
      </c>
      <c r="F87" s="201"/>
      <c r="G87" s="201"/>
      <c r="H87" s="201"/>
      <c r="L87" s="32"/>
    </row>
    <row r="88" spans="2:47" s="1" customFormat="1" ht="7" customHeight="1" x14ac:dyDescent="0.2">
      <c r="B88" s="32"/>
      <c r="L88" s="32"/>
    </row>
    <row r="89" spans="2:47" s="1" customFormat="1" ht="12" customHeight="1" x14ac:dyDescent="0.2">
      <c r="B89" s="32"/>
      <c r="C89" s="26" t="s">
        <v>20</v>
      </c>
      <c r="F89" s="24" t="str">
        <f>F12</f>
        <v xml:space="preserve"> </v>
      </c>
      <c r="I89" s="26" t="s">
        <v>22</v>
      </c>
      <c r="J89" s="52">
        <f>IF(J12="","",J12)</f>
        <v>0</v>
      </c>
      <c r="L89" s="32"/>
    </row>
    <row r="90" spans="2:47" s="1" customFormat="1" ht="7" customHeight="1" x14ac:dyDescent="0.2">
      <c r="B90" s="32"/>
      <c r="L90" s="32"/>
    </row>
    <row r="91" spans="2:47" s="1" customFormat="1" ht="40" customHeight="1" x14ac:dyDescent="0.2">
      <c r="B91" s="32"/>
      <c r="C91" s="26" t="s">
        <v>23</v>
      </c>
      <c r="F91" s="24" t="str">
        <f>E15</f>
        <v>Povodí Vltavy, s.p., Holečkova 3178/8, Praha 5</v>
      </c>
      <c r="I91" s="26" t="s">
        <v>28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27</v>
      </c>
      <c r="F92" s="24">
        <f>IF(E18="","",E18)</f>
        <v>0</v>
      </c>
      <c r="I92" s="26" t="s">
        <v>31</v>
      </c>
      <c r="J92" s="29" t="str">
        <f>E24</f>
        <v xml:space="preserve"> </v>
      </c>
      <c r="L92" s="32"/>
    </row>
    <row r="93" spans="2:47" s="1" customFormat="1" ht="10.25" customHeight="1" x14ac:dyDescent="0.2">
      <c r="B93" s="32"/>
      <c r="L93" s="32"/>
    </row>
    <row r="94" spans="2:47" s="1" customFormat="1" ht="29.25" customHeight="1" x14ac:dyDescent="0.2">
      <c r="B94" s="32"/>
      <c r="C94" s="110" t="s">
        <v>112</v>
      </c>
      <c r="D94" s="97"/>
      <c r="E94" s="97"/>
      <c r="F94" s="97"/>
      <c r="G94" s="97"/>
      <c r="H94" s="97"/>
      <c r="I94" s="97"/>
      <c r="J94" s="111" t="s">
        <v>113</v>
      </c>
      <c r="K94" s="97"/>
      <c r="L94" s="32"/>
    </row>
    <row r="95" spans="2:47" s="1" customFormat="1" ht="10.25" customHeight="1" x14ac:dyDescent="0.2">
      <c r="B95" s="32"/>
      <c r="L95" s="32"/>
    </row>
    <row r="96" spans="2:47" s="1" customFormat="1" ht="22.75" customHeight="1" x14ac:dyDescent="0.2">
      <c r="B96" s="32"/>
      <c r="C96" s="112" t="s">
        <v>114</v>
      </c>
      <c r="J96" s="66">
        <f>J131</f>
        <v>0</v>
      </c>
      <c r="L96" s="32"/>
      <c r="AU96" s="16" t="s">
        <v>115</v>
      </c>
    </row>
    <row r="97" spans="2:12" s="8" customFormat="1" ht="25" customHeight="1" x14ac:dyDescent="0.2">
      <c r="B97" s="113"/>
      <c r="D97" s="114" t="s">
        <v>116</v>
      </c>
      <c r="E97" s="115"/>
      <c r="F97" s="115"/>
      <c r="G97" s="115"/>
      <c r="H97" s="115"/>
      <c r="I97" s="115"/>
      <c r="J97" s="116">
        <f>J132</f>
        <v>0</v>
      </c>
      <c r="L97" s="113"/>
    </row>
    <row r="98" spans="2:12" s="9" customFormat="1" ht="19.899999999999999" customHeight="1" x14ac:dyDescent="0.2">
      <c r="B98" s="117"/>
      <c r="D98" s="118" t="s">
        <v>117</v>
      </c>
      <c r="E98" s="119"/>
      <c r="F98" s="119"/>
      <c r="G98" s="119"/>
      <c r="H98" s="119"/>
      <c r="I98" s="119"/>
      <c r="J98" s="120">
        <f>J133</f>
        <v>0</v>
      </c>
      <c r="L98" s="117"/>
    </row>
    <row r="99" spans="2:12" s="9" customFormat="1" ht="14.9" customHeight="1" x14ac:dyDescent="0.2">
      <c r="B99" s="117"/>
      <c r="D99" s="118" t="s">
        <v>118</v>
      </c>
      <c r="E99" s="119"/>
      <c r="F99" s="119"/>
      <c r="G99" s="119"/>
      <c r="H99" s="119"/>
      <c r="I99" s="119"/>
      <c r="J99" s="120">
        <f>J134</f>
        <v>0</v>
      </c>
      <c r="L99" s="117"/>
    </row>
    <row r="100" spans="2:12" s="9" customFormat="1" ht="14.9" customHeight="1" x14ac:dyDescent="0.2">
      <c r="B100" s="117"/>
      <c r="D100" s="118" t="s">
        <v>119</v>
      </c>
      <c r="E100" s="119"/>
      <c r="F100" s="119"/>
      <c r="G100" s="119"/>
      <c r="H100" s="119"/>
      <c r="I100" s="119"/>
      <c r="J100" s="120">
        <f>J152</f>
        <v>0</v>
      </c>
      <c r="L100" s="117"/>
    </row>
    <row r="101" spans="2:12" s="9" customFormat="1" ht="14.9" customHeight="1" x14ac:dyDescent="0.2">
      <c r="B101" s="117"/>
      <c r="D101" s="118" t="s">
        <v>120</v>
      </c>
      <c r="E101" s="119"/>
      <c r="F101" s="119"/>
      <c r="G101" s="119"/>
      <c r="H101" s="119"/>
      <c r="I101" s="119"/>
      <c r="J101" s="120">
        <f>J159</f>
        <v>0</v>
      </c>
      <c r="L101" s="117"/>
    </row>
    <row r="102" spans="2:12" s="9" customFormat="1" ht="14.9" customHeight="1" x14ac:dyDescent="0.2">
      <c r="B102" s="117"/>
      <c r="D102" s="118" t="s">
        <v>121</v>
      </c>
      <c r="E102" s="119"/>
      <c r="F102" s="119"/>
      <c r="G102" s="119"/>
      <c r="H102" s="119"/>
      <c r="I102" s="119"/>
      <c r="J102" s="120">
        <f>J167</f>
        <v>0</v>
      </c>
      <c r="L102" s="117"/>
    </row>
    <row r="103" spans="2:12" s="9" customFormat="1" ht="19.899999999999999" customHeight="1" x14ac:dyDescent="0.2">
      <c r="B103" s="117"/>
      <c r="D103" s="118" t="s">
        <v>122</v>
      </c>
      <c r="E103" s="119"/>
      <c r="F103" s="119"/>
      <c r="G103" s="119"/>
      <c r="H103" s="119"/>
      <c r="I103" s="119"/>
      <c r="J103" s="120">
        <f>J182</f>
        <v>0</v>
      </c>
      <c r="L103" s="117"/>
    </row>
    <row r="104" spans="2:12" s="9" customFormat="1" ht="19.899999999999999" customHeight="1" x14ac:dyDescent="0.2">
      <c r="B104" s="117"/>
      <c r="D104" s="118" t="s">
        <v>123</v>
      </c>
      <c r="E104" s="119"/>
      <c r="F104" s="119"/>
      <c r="G104" s="119"/>
      <c r="H104" s="119"/>
      <c r="I104" s="119"/>
      <c r="J104" s="120">
        <f>J197</f>
        <v>0</v>
      </c>
      <c r="L104" s="117"/>
    </row>
    <row r="105" spans="2:12" s="9" customFormat="1" ht="19.899999999999999" customHeight="1" x14ac:dyDescent="0.2">
      <c r="B105" s="117"/>
      <c r="D105" s="118" t="s">
        <v>124</v>
      </c>
      <c r="E105" s="119"/>
      <c r="F105" s="119"/>
      <c r="G105" s="119"/>
      <c r="H105" s="119"/>
      <c r="I105" s="119"/>
      <c r="J105" s="120">
        <f>J220</f>
        <v>0</v>
      </c>
      <c r="L105" s="117"/>
    </row>
    <row r="106" spans="2:12" s="9" customFormat="1" ht="19.899999999999999" customHeight="1" x14ac:dyDescent="0.2">
      <c r="B106" s="117"/>
      <c r="D106" s="118" t="s">
        <v>125</v>
      </c>
      <c r="E106" s="119"/>
      <c r="F106" s="119"/>
      <c r="G106" s="119"/>
      <c r="H106" s="119"/>
      <c r="I106" s="119"/>
      <c r="J106" s="120">
        <f>J233</f>
        <v>0</v>
      </c>
      <c r="L106" s="117"/>
    </row>
    <row r="107" spans="2:12" s="9" customFormat="1" ht="14.9" customHeight="1" x14ac:dyDescent="0.2">
      <c r="B107" s="117"/>
      <c r="D107" s="118" t="s">
        <v>126</v>
      </c>
      <c r="E107" s="119"/>
      <c r="F107" s="119"/>
      <c r="G107" s="119"/>
      <c r="H107" s="119"/>
      <c r="I107" s="119"/>
      <c r="J107" s="120">
        <f>J234</f>
        <v>0</v>
      </c>
      <c r="L107" s="117"/>
    </row>
    <row r="108" spans="2:12" s="9" customFormat="1" ht="14.9" customHeight="1" x14ac:dyDescent="0.2">
      <c r="B108" s="117"/>
      <c r="D108" s="118" t="s">
        <v>127</v>
      </c>
      <c r="E108" s="119"/>
      <c r="F108" s="119"/>
      <c r="G108" s="119"/>
      <c r="H108" s="119"/>
      <c r="I108" s="119"/>
      <c r="J108" s="120">
        <f>J239</f>
        <v>0</v>
      </c>
      <c r="L108" s="117"/>
    </row>
    <row r="109" spans="2:12" s="9" customFormat="1" ht="14.9" customHeight="1" x14ac:dyDescent="0.2">
      <c r="B109" s="117"/>
      <c r="D109" s="118" t="s">
        <v>128</v>
      </c>
      <c r="E109" s="119"/>
      <c r="F109" s="119"/>
      <c r="G109" s="119"/>
      <c r="H109" s="119"/>
      <c r="I109" s="119"/>
      <c r="J109" s="120">
        <f>J241</f>
        <v>0</v>
      </c>
      <c r="L109" s="117"/>
    </row>
    <row r="110" spans="2:12" s="8" customFormat="1" ht="25" customHeight="1" x14ac:dyDescent="0.2">
      <c r="B110" s="113"/>
      <c r="D110" s="114" t="s">
        <v>131</v>
      </c>
      <c r="E110" s="115"/>
      <c r="F110" s="115"/>
      <c r="G110" s="115"/>
      <c r="H110" s="115"/>
      <c r="I110" s="115"/>
      <c r="J110" s="116">
        <f>J243</f>
        <v>0</v>
      </c>
      <c r="L110" s="113"/>
    </row>
    <row r="111" spans="2:12" s="9" customFormat="1" ht="19.899999999999999" customHeight="1" x14ac:dyDescent="0.2">
      <c r="B111" s="117"/>
      <c r="D111" s="118" t="s">
        <v>132</v>
      </c>
      <c r="E111" s="119"/>
      <c r="F111" s="119"/>
      <c r="G111" s="119"/>
      <c r="H111" s="119"/>
      <c r="I111" s="119"/>
      <c r="J111" s="120">
        <f>J244</f>
        <v>0</v>
      </c>
      <c r="L111" s="117"/>
    </row>
    <row r="112" spans="2:12" s="1" customFormat="1" ht="21.75" customHeight="1" x14ac:dyDescent="0.2">
      <c r="B112" s="32"/>
      <c r="L112" s="32"/>
    </row>
    <row r="113" spans="2:12" s="1" customFormat="1" ht="7" customHeight="1" x14ac:dyDescent="0.2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2"/>
    </row>
    <row r="117" spans="2:12" s="1" customFormat="1" ht="7" customHeight="1" x14ac:dyDescent="0.2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2"/>
    </row>
    <row r="118" spans="2:12" s="1" customFormat="1" ht="25" customHeight="1" x14ac:dyDescent="0.2">
      <c r="B118" s="32"/>
      <c r="C118" s="20" t="s">
        <v>133</v>
      </c>
      <c r="L118" s="32"/>
    </row>
    <row r="119" spans="2:12" s="1" customFormat="1" ht="7" customHeight="1" x14ac:dyDescent="0.2">
      <c r="B119" s="32"/>
      <c r="L119" s="32"/>
    </row>
    <row r="120" spans="2:12" s="1" customFormat="1" ht="12" customHeight="1" x14ac:dyDescent="0.2">
      <c r="B120" s="32"/>
      <c r="C120" s="26" t="s">
        <v>15</v>
      </c>
      <c r="L120" s="32"/>
    </row>
    <row r="121" spans="2:12" s="1" customFormat="1" ht="16.5" customHeight="1" x14ac:dyDescent="0.2">
      <c r="B121" s="32"/>
      <c r="E121" s="244" t="str">
        <f>E7</f>
        <v>Otava, Strakonice - obnova Staré řeky</v>
      </c>
      <c r="F121" s="245"/>
      <c r="G121" s="245"/>
      <c r="H121" s="245"/>
      <c r="L121" s="32"/>
    </row>
    <row r="122" spans="2:12" s="1" customFormat="1" ht="12" customHeight="1" x14ac:dyDescent="0.2">
      <c r="B122" s="32"/>
      <c r="C122" s="26" t="s">
        <v>110</v>
      </c>
      <c r="L122" s="32"/>
    </row>
    <row r="123" spans="2:12" s="1" customFormat="1" ht="16.5" customHeight="1" x14ac:dyDescent="0.2">
      <c r="B123" s="32"/>
      <c r="E123" s="239" t="str">
        <f>E9</f>
        <v>32-3/2023 - SO 03 - Přeložka odlehčovačů</v>
      </c>
      <c r="F123" s="201"/>
      <c r="G123" s="201"/>
      <c r="H123" s="201"/>
      <c r="L123" s="32"/>
    </row>
    <row r="124" spans="2:12" s="1" customFormat="1" ht="7" customHeight="1" x14ac:dyDescent="0.2">
      <c r="B124" s="32"/>
      <c r="L124" s="32"/>
    </row>
    <row r="125" spans="2:12" s="1" customFormat="1" ht="12" customHeight="1" x14ac:dyDescent="0.2">
      <c r="B125" s="32"/>
      <c r="C125" s="26" t="s">
        <v>20</v>
      </c>
      <c r="F125" s="24" t="str">
        <f>F12</f>
        <v xml:space="preserve"> </v>
      </c>
      <c r="I125" s="26" t="s">
        <v>22</v>
      </c>
      <c r="J125" s="52">
        <f>IF(J12="","",J12)</f>
        <v>0</v>
      </c>
      <c r="L125" s="32"/>
    </row>
    <row r="126" spans="2:12" s="1" customFormat="1" ht="7" customHeight="1" x14ac:dyDescent="0.2">
      <c r="B126" s="32"/>
      <c r="L126" s="32"/>
    </row>
    <row r="127" spans="2:12" s="1" customFormat="1" ht="40" customHeight="1" x14ac:dyDescent="0.2">
      <c r="B127" s="32"/>
      <c r="C127" s="26" t="s">
        <v>23</v>
      </c>
      <c r="F127" s="24" t="str">
        <f>E15</f>
        <v>Povodí Vltavy, s.p., Holečkova 3178/8, Praha 5</v>
      </c>
      <c r="I127" s="26" t="s">
        <v>28</v>
      </c>
      <c r="J127" s="29" t="str">
        <f>E21</f>
        <v>Ing Jan Kapsa, Jiráskovo nábř. 11, Č. Budějovice</v>
      </c>
      <c r="L127" s="32"/>
    </row>
    <row r="128" spans="2:12" s="1" customFormat="1" ht="15.15" customHeight="1" x14ac:dyDescent="0.2">
      <c r="B128" s="32"/>
      <c r="C128" s="26" t="s">
        <v>27</v>
      </c>
      <c r="F128" s="24">
        <f>IF(E18="","",E18)</f>
        <v>0</v>
      </c>
      <c r="I128" s="26" t="s">
        <v>31</v>
      </c>
      <c r="J128" s="29" t="str">
        <f>E24</f>
        <v xml:space="preserve"> </v>
      </c>
      <c r="L128" s="32"/>
    </row>
    <row r="129" spans="2:65" s="1" customFormat="1" ht="10.25" customHeight="1" x14ac:dyDescent="0.2">
      <c r="B129" s="32"/>
      <c r="L129" s="32"/>
    </row>
    <row r="130" spans="2:65" s="10" customFormat="1" ht="29.25" customHeight="1" x14ac:dyDescent="0.2">
      <c r="B130" s="121"/>
      <c r="C130" s="122" t="s">
        <v>134</v>
      </c>
      <c r="D130" s="123" t="s">
        <v>62</v>
      </c>
      <c r="E130" s="123" t="s">
        <v>58</v>
      </c>
      <c r="F130" s="123" t="s">
        <v>59</v>
      </c>
      <c r="G130" s="123" t="s">
        <v>135</v>
      </c>
      <c r="H130" s="123" t="s">
        <v>136</v>
      </c>
      <c r="I130" s="123" t="s">
        <v>137</v>
      </c>
      <c r="J130" s="124" t="s">
        <v>113</v>
      </c>
      <c r="K130" s="125" t="s">
        <v>138</v>
      </c>
      <c r="L130" s="121"/>
      <c r="M130" s="59" t="s">
        <v>1</v>
      </c>
      <c r="N130" s="60" t="s">
        <v>41</v>
      </c>
      <c r="O130" s="60" t="s">
        <v>139</v>
      </c>
      <c r="P130" s="60" t="s">
        <v>140</v>
      </c>
      <c r="Q130" s="60" t="s">
        <v>141</v>
      </c>
      <c r="R130" s="60" t="s">
        <v>142</v>
      </c>
      <c r="S130" s="60" t="s">
        <v>143</v>
      </c>
      <c r="T130" s="61" t="s">
        <v>144</v>
      </c>
    </row>
    <row r="131" spans="2:65" s="1" customFormat="1" ht="22.75" customHeight="1" x14ac:dyDescent="0.35">
      <c r="B131" s="32"/>
      <c r="C131" s="64" t="s">
        <v>145</v>
      </c>
      <c r="J131" s="126">
        <f>BK131</f>
        <v>0</v>
      </c>
      <c r="L131" s="32"/>
      <c r="M131" s="62"/>
      <c r="N131" s="53"/>
      <c r="O131" s="53"/>
      <c r="P131" s="127">
        <f>P132+P243</f>
        <v>0</v>
      </c>
      <c r="Q131" s="53"/>
      <c r="R131" s="127">
        <f>R132+R243</f>
        <v>0</v>
      </c>
      <c r="S131" s="53"/>
      <c r="T131" s="128">
        <f>T132+T243</f>
        <v>0</v>
      </c>
      <c r="AT131" s="16" t="s">
        <v>76</v>
      </c>
      <c r="AU131" s="16" t="s">
        <v>115</v>
      </c>
      <c r="BK131" s="129">
        <f>BK132+BK243</f>
        <v>0</v>
      </c>
    </row>
    <row r="132" spans="2:65" s="11" customFormat="1" ht="25.9" customHeight="1" x14ac:dyDescent="0.35">
      <c r="B132" s="130"/>
      <c r="D132" s="131" t="s">
        <v>76</v>
      </c>
      <c r="E132" s="132" t="s">
        <v>146</v>
      </c>
      <c r="F132" s="132" t="s">
        <v>147</v>
      </c>
      <c r="I132" s="133"/>
      <c r="J132" s="134">
        <f>BK132</f>
        <v>0</v>
      </c>
      <c r="L132" s="130"/>
      <c r="M132" s="135"/>
      <c r="P132" s="136">
        <f>P133+P182+P197+P220+P233</f>
        <v>0</v>
      </c>
      <c r="R132" s="136">
        <f>R133+R182+R197+R220+R233</f>
        <v>0</v>
      </c>
      <c r="T132" s="137">
        <f>T133+T182+T197+T220+T233</f>
        <v>0</v>
      </c>
      <c r="AR132" s="131" t="s">
        <v>84</v>
      </c>
      <c r="AT132" s="138" t="s">
        <v>76</v>
      </c>
      <c r="AU132" s="138" t="s">
        <v>77</v>
      </c>
      <c r="AY132" s="131" t="s">
        <v>148</v>
      </c>
      <c r="BK132" s="139">
        <f>BK133+BK182+BK197+BK220+BK233</f>
        <v>0</v>
      </c>
    </row>
    <row r="133" spans="2:65" s="11" customFormat="1" ht="22.75" customHeight="1" x14ac:dyDescent="0.25">
      <c r="B133" s="130"/>
      <c r="D133" s="131" t="s">
        <v>76</v>
      </c>
      <c r="E133" s="140" t="s">
        <v>84</v>
      </c>
      <c r="F133" s="140" t="s">
        <v>149</v>
      </c>
      <c r="I133" s="133"/>
      <c r="J133" s="141">
        <f>BK133</f>
        <v>0</v>
      </c>
      <c r="L133" s="130"/>
      <c r="M133" s="135"/>
      <c r="P133" s="136">
        <f>P134+P152+P159+P167</f>
        <v>0</v>
      </c>
      <c r="R133" s="136">
        <f>R134+R152+R159+R167</f>
        <v>0</v>
      </c>
      <c r="T133" s="137">
        <f>T134+T152+T159+T167</f>
        <v>0</v>
      </c>
      <c r="AR133" s="131" t="s">
        <v>84</v>
      </c>
      <c r="AT133" s="138" t="s">
        <v>76</v>
      </c>
      <c r="AU133" s="138" t="s">
        <v>84</v>
      </c>
      <c r="AY133" s="131" t="s">
        <v>148</v>
      </c>
      <c r="BK133" s="139">
        <f>BK134+BK152+BK159+BK167</f>
        <v>0</v>
      </c>
    </row>
    <row r="134" spans="2:65" s="11" customFormat="1" ht="20.9" customHeight="1" x14ac:dyDescent="0.25">
      <c r="B134" s="130"/>
      <c r="D134" s="131" t="s">
        <v>76</v>
      </c>
      <c r="E134" s="140" t="s">
        <v>150</v>
      </c>
      <c r="F134" s="140" t="s">
        <v>151</v>
      </c>
      <c r="I134" s="133"/>
      <c r="J134" s="141">
        <f>BK134</f>
        <v>0</v>
      </c>
      <c r="L134" s="130"/>
      <c r="M134" s="135"/>
      <c r="P134" s="136">
        <f>SUM(P135:P151)</f>
        <v>0</v>
      </c>
      <c r="R134" s="136">
        <f>SUM(R135:R151)</f>
        <v>0</v>
      </c>
      <c r="T134" s="137">
        <f>SUM(T135:T151)</f>
        <v>0</v>
      </c>
      <c r="AR134" s="131" t="s">
        <v>84</v>
      </c>
      <c r="AT134" s="138" t="s">
        <v>76</v>
      </c>
      <c r="AU134" s="138" t="s">
        <v>86</v>
      </c>
      <c r="AY134" s="131" t="s">
        <v>148</v>
      </c>
      <c r="BK134" s="139">
        <f>SUM(BK135:BK151)</f>
        <v>0</v>
      </c>
    </row>
    <row r="135" spans="2:65" s="1" customFormat="1" ht="24.15" customHeight="1" x14ac:dyDescent="0.2">
      <c r="B135" s="32"/>
      <c r="C135" s="142" t="s">
        <v>84</v>
      </c>
      <c r="D135" s="142" t="s">
        <v>152</v>
      </c>
      <c r="E135" s="143" t="s">
        <v>159</v>
      </c>
      <c r="F135" s="144" t="s">
        <v>160</v>
      </c>
      <c r="G135" s="145" t="s">
        <v>161</v>
      </c>
      <c r="H135" s="146">
        <v>1</v>
      </c>
      <c r="I135" s="147"/>
      <c r="J135" s="148">
        <f>ROUND(I135*H135,2)</f>
        <v>0</v>
      </c>
      <c r="K135" s="149"/>
      <c r="L135" s="32"/>
      <c r="M135" s="150" t="s">
        <v>1</v>
      </c>
      <c r="N135" s="151" t="s">
        <v>42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AR135" s="154" t="s">
        <v>156</v>
      </c>
      <c r="AT135" s="154" t="s">
        <v>152</v>
      </c>
      <c r="AU135" s="154" t="s">
        <v>157</v>
      </c>
      <c r="AY135" s="16" t="s">
        <v>148</v>
      </c>
      <c r="BE135" s="92">
        <f>IF(N135="základní",J135,0)</f>
        <v>0</v>
      </c>
      <c r="BF135" s="92">
        <f>IF(N135="snížená",J135,0)</f>
        <v>0</v>
      </c>
      <c r="BG135" s="92">
        <f>IF(N135="zákl. přenesená",J135,0)</f>
        <v>0</v>
      </c>
      <c r="BH135" s="92">
        <f>IF(N135="sníž. přenesená",J135,0)</f>
        <v>0</v>
      </c>
      <c r="BI135" s="92">
        <f>IF(N135="nulová",J135,0)</f>
        <v>0</v>
      </c>
      <c r="BJ135" s="16" t="s">
        <v>84</v>
      </c>
      <c r="BK135" s="92">
        <f>ROUND(I135*H135,2)</f>
        <v>0</v>
      </c>
      <c r="BL135" s="16" t="s">
        <v>156</v>
      </c>
      <c r="BM135" s="154" t="s">
        <v>86</v>
      </c>
    </row>
    <row r="136" spans="2:65" s="12" customFormat="1" x14ac:dyDescent="0.2">
      <c r="B136" s="155"/>
      <c r="D136" s="156" t="s">
        <v>163</v>
      </c>
      <c r="E136" s="157" t="s">
        <v>1</v>
      </c>
      <c r="F136" s="158" t="s">
        <v>547</v>
      </c>
      <c r="H136" s="159">
        <v>1</v>
      </c>
      <c r="I136" s="160"/>
      <c r="L136" s="155"/>
      <c r="M136" s="161"/>
      <c r="T136" s="162"/>
      <c r="AT136" s="157" t="s">
        <v>163</v>
      </c>
      <c r="AU136" s="157" t="s">
        <v>157</v>
      </c>
      <c r="AV136" s="12" t="s">
        <v>86</v>
      </c>
      <c r="AW136" s="12" t="s">
        <v>30</v>
      </c>
      <c r="AX136" s="12" t="s">
        <v>77</v>
      </c>
      <c r="AY136" s="157" t="s">
        <v>148</v>
      </c>
    </row>
    <row r="137" spans="2:65" s="13" customFormat="1" x14ac:dyDescent="0.2">
      <c r="B137" s="163"/>
      <c r="D137" s="156" t="s">
        <v>163</v>
      </c>
      <c r="E137" s="164" t="s">
        <v>1</v>
      </c>
      <c r="F137" s="165" t="s">
        <v>166</v>
      </c>
      <c r="H137" s="166">
        <v>1</v>
      </c>
      <c r="I137" s="167"/>
      <c r="L137" s="163"/>
      <c r="M137" s="168"/>
      <c r="T137" s="169"/>
      <c r="AT137" s="164" t="s">
        <v>163</v>
      </c>
      <c r="AU137" s="164" t="s">
        <v>157</v>
      </c>
      <c r="AV137" s="13" t="s">
        <v>156</v>
      </c>
      <c r="AW137" s="13" t="s">
        <v>30</v>
      </c>
      <c r="AX137" s="13" t="s">
        <v>84</v>
      </c>
      <c r="AY137" s="164" t="s">
        <v>148</v>
      </c>
    </row>
    <row r="138" spans="2:65" s="1" customFormat="1" ht="21.75" customHeight="1" x14ac:dyDescent="0.2">
      <c r="B138" s="32"/>
      <c r="C138" s="142" t="s">
        <v>86</v>
      </c>
      <c r="D138" s="142" t="s">
        <v>152</v>
      </c>
      <c r="E138" s="143" t="s">
        <v>177</v>
      </c>
      <c r="F138" s="144" t="s">
        <v>178</v>
      </c>
      <c r="G138" s="145" t="s">
        <v>161</v>
      </c>
      <c r="H138" s="146">
        <v>1</v>
      </c>
      <c r="I138" s="147"/>
      <c r="J138" s="148">
        <f>ROUND(I138*H138,2)</f>
        <v>0</v>
      </c>
      <c r="K138" s="149"/>
      <c r="L138" s="32"/>
      <c r="M138" s="150" t="s">
        <v>1</v>
      </c>
      <c r="N138" s="151" t="s">
        <v>42</v>
      </c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AR138" s="154" t="s">
        <v>156</v>
      </c>
      <c r="AT138" s="154" t="s">
        <v>152</v>
      </c>
      <c r="AU138" s="154" t="s">
        <v>157</v>
      </c>
      <c r="AY138" s="16" t="s">
        <v>148</v>
      </c>
      <c r="BE138" s="92">
        <f>IF(N138="základní",J138,0)</f>
        <v>0</v>
      </c>
      <c r="BF138" s="92">
        <f>IF(N138="snížená",J138,0)</f>
        <v>0</v>
      </c>
      <c r="BG138" s="92">
        <f>IF(N138="zákl. přenesená",J138,0)</f>
        <v>0</v>
      </c>
      <c r="BH138" s="92">
        <f>IF(N138="sníž. přenesená",J138,0)</f>
        <v>0</v>
      </c>
      <c r="BI138" s="92">
        <f>IF(N138="nulová",J138,0)</f>
        <v>0</v>
      </c>
      <c r="BJ138" s="16" t="s">
        <v>84</v>
      </c>
      <c r="BK138" s="92">
        <f>ROUND(I138*H138,2)</f>
        <v>0</v>
      </c>
      <c r="BL138" s="16" t="s">
        <v>156</v>
      </c>
      <c r="BM138" s="154" t="s">
        <v>156</v>
      </c>
    </row>
    <row r="139" spans="2:65" s="12" customFormat="1" x14ac:dyDescent="0.2">
      <c r="B139" s="155"/>
      <c r="D139" s="156" t="s">
        <v>163</v>
      </c>
      <c r="E139" s="157" t="s">
        <v>1</v>
      </c>
      <c r="F139" s="158" t="s">
        <v>547</v>
      </c>
      <c r="H139" s="159">
        <v>1</v>
      </c>
      <c r="I139" s="160"/>
      <c r="L139" s="155"/>
      <c r="M139" s="161"/>
      <c r="T139" s="162"/>
      <c r="AT139" s="157" t="s">
        <v>163</v>
      </c>
      <c r="AU139" s="157" t="s">
        <v>157</v>
      </c>
      <c r="AV139" s="12" t="s">
        <v>86</v>
      </c>
      <c r="AW139" s="12" t="s">
        <v>30</v>
      </c>
      <c r="AX139" s="12" t="s">
        <v>77</v>
      </c>
      <c r="AY139" s="157" t="s">
        <v>148</v>
      </c>
    </row>
    <row r="140" spans="2:65" s="13" customFormat="1" x14ac:dyDescent="0.2">
      <c r="B140" s="163"/>
      <c r="D140" s="156" t="s">
        <v>163</v>
      </c>
      <c r="E140" s="164" t="s">
        <v>1</v>
      </c>
      <c r="F140" s="165" t="s">
        <v>166</v>
      </c>
      <c r="H140" s="166">
        <v>1</v>
      </c>
      <c r="I140" s="167"/>
      <c r="L140" s="163"/>
      <c r="M140" s="168"/>
      <c r="T140" s="169"/>
      <c r="AT140" s="164" t="s">
        <v>163</v>
      </c>
      <c r="AU140" s="164" t="s">
        <v>157</v>
      </c>
      <c r="AV140" s="13" t="s">
        <v>156</v>
      </c>
      <c r="AW140" s="13" t="s">
        <v>30</v>
      </c>
      <c r="AX140" s="13" t="s">
        <v>84</v>
      </c>
      <c r="AY140" s="164" t="s">
        <v>148</v>
      </c>
    </row>
    <row r="141" spans="2:65" s="1" customFormat="1" ht="24.15" customHeight="1" x14ac:dyDescent="0.2">
      <c r="B141" s="32"/>
      <c r="C141" s="142" t="s">
        <v>157</v>
      </c>
      <c r="D141" s="142" t="s">
        <v>152</v>
      </c>
      <c r="E141" s="143" t="s">
        <v>189</v>
      </c>
      <c r="F141" s="144" t="s">
        <v>190</v>
      </c>
      <c r="G141" s="145" t="s">
        <v>161</v>
      </c>
      <c r="H141" s="146">
        <v>1</v>
      </c>
      <c r="I141" s="147"/>
      <c r="J141" s="148">
        <f>ROUND(I141*H141,2)</f>
        <v>0</v>
      </c>
      <c r="K141" s="149"/>
      <c r="L141" s="32"/>
      <c r="M141" s="150" t="s">
        <v>1</v>
      </c>
      <c r="N141" s="151" t="s">
        <v>42</v>
      </c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AR141" s="154" t="s">
        <v>156</v>
      </c>
      <c r="AT141" s="154" t="s">
        <v>152</v>
      </c>
      <c r="AU141" s="154" t="s">
        <v>157</v>
      </c>
      <c r="AY141" s="16" t="s">
        <v>148</v>
      </c>
      <c r="BE141" s="92">
        <f>IF(N141="základní",J141,0)</f>
        <v>0</v>
      </c>
      <c r="BF141" s="92">
        <f>IF(N141="snížená",J141,0)</f>
        <v>0</v>
      </c>
      <c r="BG141" s="92">
        <f>IF(N141="zákl. přenesená",J141,0)</f>
        <v>0</v>
      </c>
      <c r="BH141" s="92">
        <f>IF(N141="sníž. přenesená",J141,0)</f>
        <v>0</v>
      </c>
      <c r="BI141" s="92">
        <f>IF(N141="nulová",J141,0)</f>
        <v>0</v>
      </c>
      <c r="BJ141" s="16" t="s">
        <v>84</v>
      </c>
      <c r="BK141" s="92">
        <f>ROUND(I141*H141,2)</f>
        <v>0</v>
      </c>
      <c r="BL141" s="16" t="s">
        <v>156</v>
      </c>
      <c r="BM141" s="154" t="s">
        <v>180</v>
      </c>
    </row>
    <row r="142" spans="2:65" s="12" customFormat="1" x14ac:dyDescent="0.2">
      <c r="B142" s="155"/>
      <c r="D142" s="156" t="s">
        <v>163</v>
      </c>
      <c r="E142" s="157" t="s">
        <v>1</v>
      </c>
      <c r="F142" s="158" t="s">
        <v>547</v>
      </c>
      <c r="H142" s="159">
        <v>1</v>
      </c>
      <c r="I142" s="160"/>
      <c r="L142" s="155"/>
      <c r="M142" s="161"/>
      <c r="T142" s="162"/>
      <c r="AT142" s="157" t="s">
        <v>163</v>
      </c>
      <c r="AU142" s="157" t="s">
        <v>157</v>
      </c>
      <c r="AV142" s="12" t="s">
        <v>86</v>
      </c>
      <c r="AW142" s="12" t="s">
        <v>30</v>
      </c>
      <c r="AX142" s="12" t="s">
        <v>77</v>
      </c>
      <c r="AY142" s="157" t="s">
        <v>148</v>
      </c>
    </row>
    <row r="143" spans="2:65" s="13" customFormat="1" x14ac:dyDescent="0.2">
      <c r="B143" s="163"/>
      <c r="D143" s="156" t="s">
        <v>163</v>
      </c>
      <c r="E143" s="164" t="s">
        <v>1</v>
      </c>
      <c r="F143" s="165" t="s">
        <v>166</v>
      </c>
      <c r="H143" s="166">
        <v>1</v>
      </c>
      <c r="I143" s="167"/>
      <c r="L143" s="163"/>
      <c r="M143" s="168"/>
      <c r="T143" s="169"/>
      <c r="AT143" s="164" t="s">
        <v>163</v>
      </c>
      <c r="AU143" s="164" t="s">
        <v>157</v>
      </c>
      <c r="AV143" s="13" t="s">
        <v>156</v>
      </c>
      <c r="AW143" s="13" t="s">
        <v>30</v>
      </c>
      <c r="AX143" s="13" t="s">
        <v>84</v>
      </c>
      <c r="AY143" s="164" t="s">
        <v>148</v>
      </c>
    </row>
    <row r="144" spans="2:65" s="1" customFormat="1" ht="24.15" customHeight="1" x14ac:dyDescent="0.2">
      <c r="B144" s="32"/>
      <c r="C144" s="142" t="s">
        <v>156</v>
      </c>
      <c r="D144" s="142" t="s">
        <v>152</v>
      </c>
      <c r="E144" s="143" t="s">
        <v>197</v>
      </c>
      <c r="F144" s="144" t="s">
        <v>198</v>
      </c>
      <c r="G144" s="145" t="s">
        <v>161</v>
      </c>
      <c r="H144" s="146">
        <v>1</v>
      </c>
      <c r="I144" s="147"/>
      <c r="J144" s="148">
        <f>ROUND(I144*H144,2)</f>
        <v>0</v>
      </c>
      <c r="K144" s="149"/>
      <c r="L144" s="32"/>
      <c r="M144" s="150" t="s">
        <v>1</v>
      </c>
      <c r="N144" s="151" t="s">
        <v>42</v>
      </c>
      <c r="P144" s="152">
        <f>O144*H144</f>
        <v>0</v>
      </c>
      <c r="Q144" s="152">
        <v>0</v>
      </c>
      <c r="R144" s="152">
        <f>Q144*H144</f>
        <v>0</v>
      </c>
      <c r="S144" s="152">
        <v>0</v>
      </c>
      <c r="T144" s="153">
        <f>S144*H144</f>
        <v>0</v>
      </c>
      <c r="AR144" s="154" t="s">
        <v>156</v>
      </c>
      <c r="AT144" s="154" t="s">
        <v>152</v>
      </c>
      <c r="AU144" s="154" t="s">
        <v>157</v>
      </c>
      <c r="AY144" s="16" t="s">
        <v>148</v>
      </c>
      <c r="BE144" s="92">
        <f>IF(N144="základní",J144,0)</f>
        <v>0</v>
      </c>
      <c r="BF144" s="92">
        <f>IF(N144="snížená",J144,0)</f>
        <v>0</v>
      </c>
      <c r="BG144" s="92">
        <f>IF(N144="zákl. přenesená",J144,0)</f>
        <v>0</v>
      </c>
      <c r="BH144" s="92">
        <f>IF(N144="sníž. přenesená",J144,0)</f>
        <v>0</v>
      </c>
      <c r="BI144" s="92">
        <f>IF(N144="nulová",J144,0)</f>
        <v>0</v>
      </c>
      <c r="BJ144" s="16" t="s">
        <v>84</v>
      </c>
      <c r="BK144" s="92">
        <f>ROUND(I144*H144,2)</f>
        <v>0</v>
      </c>
      <c r="BL144" s="16" t="s">
        <v>156</v>
      </c>
      <c r="BM144" s="154" t="s">
        <v>188</v>
      </c>
    </row>
    <row r="145" spans="2:65" s="12" customFormat="1" x14ac:dyDescent="0.2">
      <c r="B145" s="155"/>
      <c r="D145" s="156" t="s">
        <v>163</v>
      </c>
      <c r="E145" s="157" t="s">
        <v>1</v>
      </c>
      <c r="F145" s="158" t="s">
        <v>547</v>
      </c>
      <c r="H145" s="159">
        <v>1</v>
      </c>
      <c r="I145" s="160"/>
      <c r="L145" s="155"/>
      <c r="M145" s="161"/>
      <c r="T145" s="162"/>
      <c r="AT145" s="157" t="s">
        <v>163</v>
      </c>
      <c r="AU145" s="157" t="s">
        <v>157</v>
      </c>
      <c r="AV145" s="12" t="s">
        <v>86</v>
      </c>
      <c r="AW145" s="12" t="s">
        <v>30</v>
      </c>
      <c r="AX145" s="12" t="s">
        <v>77</v>
      </c>
      <c r="AY145" s="157" t="s">
        <v>148</v>
      </c>
    </row>
    <row r="146" spans="2:65" s="13" customFormat="1" x14ac:dyDescent="0.2">
      <c r="B146" s="163"/>
      <c r="D146" s="156" t="s">
        <v>163</v>
      </c>
      <c r="E146" s="164" t="s">
        <v>1</v>
      </c>
      <c r="F146" s="165" t="s">
        <v>166</v>
      </c>
      <c r="H146" s="166">
        <v>1</v>
      </c>
      <c r="I146" s="167"/>
      <c r="L146" s="163"/>
      <c r="M146" s="168"/>
      <c r="T146" s="169"/>
      <c r="AT146" s="164" t="s">
        <v>163</v>
      </c>
      <c r="AU146" s="164" t="s">
        <v>157</v>
      </c>
      <c r="AV146" s="13" t="s">
        <v>156</v>
      </c>
      <c r="AW146" s="13" t="s">
        <v>30</v>
      </c>
      <c r="AX146" s="13" t="s">
        <v>84</v>
      </c>
      <c r="AY146" s="164" t="s">
        <v>148</v>
      </c>
    </row>
    <row r="147" spans="2:65" s="1" customFormat="1" ht="24.15" customHeight="1" x14ac:dyDescent="0.2">
      <c r="B147" s="32"/>
      <c r="C147" s="142" t="s">
        <v>176</v>
      </c>
      <c r="D147" s="142" t="s">
        <v>152</v>
      </c>
      <c r="E147" s="143" t="s">
        <v>207</v>
      </c>
      <c r="F147" s="144" t="s">
        <v>548</v>
      </c>
      <c r="G147" s="145" t="s">
        <v>209</v>
      </c>
      <c r="H147" s="146">
        <v>1</v>
      </c>
      <c r="I147" s="147"/>
      <c r="J147" s="148">
        <f>ROUND(I147*H147,2)</f>
        <v>0</v>
      </c>
      <c r="K147" s="149"/>
      <c r="L147" s="32"/>
      <c r="M147" s="150" t="s">
        <v>1</v>
      </c>
      <c r="N147" s="151" t="s">
        <v>42</v>
      </c>
      <c r="P147" s="152">
        <f>O147*H147</f>
        <v>0</v>
      </c>
      <c r="Q147" s="152">
        <v>0</v>
      </c>
      <c r="R147" s="152">
        <f>Q147*H147</f>
        <v>0</v>
      </c>
      <c r="S147" s="152">
        <v>0</v>
      </c>
      <c r="T147" s="153">
        <f>S147*H147</f>
        <v>0</v>
      </c>
      <c r="AR147" s="154" t="s">
        <v>156</v>
      </c>
      <c r="AT147" s="154" t="s">
        <v>152</v>
      </c>
      <c r="AU147" s="154" t="s">
        <v>157</v>
      </c>
      <c r="AY147" s="16" t="s">
        <v>148</v>
      </c>
      <c r="BE147" s="92">
        <f>IF(N147="základní",J147,0)</f>
        <v>0</v>
      </c>
      <c r="BF147" s="92">
        <f>IF(N147="snížená",J147,0)</f>
        <v>0</v>
      </c>
      <c r="BG147" s="92">
        <f>IF(N147="zákl. přenesená",J147,0)</f>
        <v>0</v>
      </c>
      <c r="BH147" s="92">
        <f>IF(N147="sníž. přenesená",J147,0)</f>
        <v>0</v>
      </c>
      <c r="BI147" s="92">
        <f>IF(N147="nulová",J147,0)</f>
        <v>0</v>
      </c>
      <c r="BJ147" s="16" t="s">
        <v>84</v>
      </c>
      <c r="BK147" s="92">
        <f>ROUND(I147*H147,2)</f>
        <v>0</v>
      </c>
      <c r="BL147" s="16" t="s">
        <v>156</v>
      </c>
      <c r="BM147" s="154" t="s">
        <v>196</v>
      </c>
    </row>
    <row r="148" spans="2:65" s="14" customFormat="1" x14ac:dyDescent="0.2">
      <c r="B148" s="170"/>
      <c r="D148" s="156" t="s">
        <v>163</v>
      </c>
      <c r="E148" s="171" t="s">
        <v>1</v>
      </c>
      <c r="F148" s="172" t="s">
        <v>549</v>
      </c>
      <c r="H148" s="171" t="s">
        <v>1</v>
      </c>
      <c r="I148" s="173"/>
      <c r="L148" s="170"/>
      <c r="M148" s="174"/>
      <c r="T148" s="175"/>
      <c r="AT148" s="171" t="s">
        <v>163</v>
      </c>
      <c r="AU148" s="171" t="s">
        <v>157</v>
      </c>
      <c r="AV148" s="14" t="s">
        <v>84</v>
      </c>
      <c r="AW148" s="14" t="s">
        <v>30</v>
      </c>
      <c r="AX148" s="14" t="s">
        <v>77</v>
      </c>
      <c r="AY148" s="171" t="s">
        <v>148</v>
      </c>
    </row>
    <row r="149" spans="2:65" s="14" customFormat="1" ht="20" x14ac:dyDescent="0.2">
      <c r="B149" s="170"/>
      <c r="D149" s="156" t="s">
        <v>163</v>
      </c>
      <c r="E149" s="171" t="s">
        <v>1</v>
      </c>
      <c r="F149" s="172" t="s">
        <v>550</v>
      </c>
      <c r="H149" s="171" t="s">
        <v>1</v>
      </c>
      <c r="I149" s="173"/>
      <c r="L149" s="170"/>
      <c r="M149" s="174"/>
      <c r="T149" s="175"/>
      <c r="AT149" s="171" t="s">
        <v>163</v>
      </c>
      <c r="AU149" s="171" t="s">
        <v>157</v>
      </c>
      <c r="AV149" s="14" t="s">
        <v>84</v>
      </c>
      <c r="AW149" s="14" t="s">
        <v>30</v>
      </c>
      <c r="AX149" s="14" t="s">
        <v>77</v>
      </c>
      <c r="AY149" s="171" t="s">
        <v>148</v>
      </c>
    </row>
    <row r="150" spans="2:65" s="12" customFormat="1" x14ac:dyDescent="0.2">
      <c r="B150" s="155"/>
      <c r="D150" s="156" t="s">
        <v>163</v>
      </c>
      <c r="E150" s="157" t="s">
        <v>1</v>
      </c>
      <c r="F150" s="158" t="s">
        <v>84</v>
      </c>
      <c r="H150" s="159">
        <v>1</v>
      </c>
      <c r="I150" s="160"/>
      <c r="L150" s="155"/>
      <c r="M150" s="161"/>
      <c r="T150" s="162"/>
      <c r="AT150" s="157" t="s">
        <v>163</v>
      </c>
      <c r="AU150" s="157" t="s">
        <v>157</v>
      </c>
      <c r="AV150" s="12" t="s">
        <v>86</v>
      </c>
      <c r="AW150" s="12" t="s">
        <v>30</v>
      </c>
      <c r="AX150" s="12" t="s">
        <v>77</v>
      </c>
      <c r="AY150" s="157" t="s">
        <v>148</v>
      </c>
    </row>
    <row r="151" spans="2:65" s="13" customFormat="1" x14ac:dyDescent="0.2">
      <c r="B151" s="163"/>
      <c r="D151" s="156" t="s">
        <v>163</v>
      </c>
      <c r="E151" s="164" t="s">
        <v>1</v>
      </c>
      <c r="F151" s="165" t="s">
        <v>166</v>
      </c>
      <c r="H151" s="166">
        <v>1</v>
      </c>
      <c r="I151" s="167"/>
      <c r="L151" s="163"/>
      <c r="M151" s="168"/>
      <c r="T151" s="169"/>
      <c r="AT151" s="164" t="s">
        <v>163</v>
      </c>
      <c r="AU151" s="164" t="s">
        <v>157</v>
      </c>
      <c r="AV151" s="13" t="s">
        <v>156</v>
      </c>
      <c r="AW151" s="13" t="s">
        <v>30</v>
      </c>
      <c r="AX151" s="13" t="s">
        <v>84</v>
      </c>
      <c r="AY151" s="164" t="s">
        <v>148</v>
      </c>
    </row>
    <row r="152" spans="2:65" s="11" customFormat="1" ht="20.9" customHeight="1" x14ac:dyDescent="0.25">
      <c r="B152" s="130"/>
      <c r="D152" s="131" t="s">
        <v>76</v>
      </c>
      <c r="E152" s="140" t="s">
        <v>8</v>
      </c>
      <c r="F152" s="140" t="s">
        <v>212</v>
      </c>
      <c r="I152" s="133"/>
      <c r="J152" s="141">
        <f>BK152</f>
        <v>0</v>
      </c>
      <c r="L152" s="130"/>
      <c r="M152" s="135"/>
      <c r="P152" s="136">
        <f>SUM(P153:P158)</f>
        <v>0</v>
      </c>
      <c r="R152" s="136">
        <f>SUM(R153:R158)</f>
        <v>0</v>
      </c>
      <c r="T152" s="137">
        <f>SUM(T153:T158)</f>
        <v>0</v>
      </c>
      <c r="AR152" s="131" t="s">
        <v>84</v>
      </c>
      <c r="AT152" s="138" t="s">
        <v>76</v>
      </c>
      <c r="AU152" s="138" t="s">
        <v>86</v>
      </c>
      <c r="AY152" s="131" t="s">
        <v>148</v>
      </c>
      <c r="BK152" s="139">
        <f>SUM(BK153:BK158)</f>
        <v>0</v>
      </c>
    </row>
    <row r="153" spans="2:65" s="1" customFormat="1" ht="24.15" customHeight="1" x14ac:dyDescent="0.2">
      <c r="B153" s="32"/>
      <c r="C153" s="142" t="s">
        <v>180</v>
      </c>
      <c r="D153" s="142" t="s">
        <v>152</v>
      </c>
      <c r="E153" s="143" t="s">
        <v>214</v>
      </c>
      <c r="F153" s="144" t="s">
        <v>215</v>
      </c>
      <c r="G153" s="145" t="s">
        <v>155</v>
      </c>
      <c r="H153" s="146">
        <v>1250</v>
      </c>
      <c r="I153" s="147"/>
      <c r="J153" s="148">
        <f>ROUND(I153*H153,2)</f>
        <v>0</v>
      </c>
      <c r="K153" s="149"/>
      <c r="L153" s="32"/>
      <c r="M153" s="150" t="s">
        <v>1</v>
      </c>
      <c r="N153" s="151" t="s">
        <v>42</v>
      </c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AR153" s="154" t="s">
        <v>156</v>
      </c>
      <c r="AT153" s="154" t="s">
        <v>152</v>
      </c>
      <c r="AU153" s="154" t="s">
        <v>157</v>
      </c>
      <c r="AY153" s="16" t="s">
        <v>148</v>
      </c>
      <c r="BE153" s="92">
        <f>IF(N153="základní",J153,0)</f>
        <v>0</v>
      </c>
      <c r="BF153" s="92">
        <f>IF(N153="snížená",J153,0)</f>
        <v>0</v>
      </c>
      <c r="BG153" s="92">
        <f>IF(N153="zákl. přenesená",J153,0)</f>
        <v>0</v>
      </c>
      <c r="BH153" s="92">
        <f>IF(N153="sníž. přenesená",J153,0)</f>
        <v>0</v>
      </c>
      <c r="BI153" s="92">
        <f>IF(N153="nulová",J153,0)</f>
        <v>0</v>
      </c>
      <c r="BJ153" s="16" t="s">
        <v>84</v>
      </c>
      <c r="BK153" s="92">
        <f>ROUND(I153*H153,2)</f>
        <v>0</v>
      </c>
      <c r="BL153" s="16" t="s">
        <v>156</v>
      </c>
      <c r="BM153" s="154" t="s">
        <v>8</v>
      </c>
    </row>
    <row r="154" spans="2:65" s="12" customFormat="1" x14ac:dyDescent="0.2">
      <c r="B154" s="155"/>
      <c r="D154" s="156" t="s">
        <v>163</v>
      </c>
      <c r="E154" s="157" t="s">
        <v>1</v>
      </c>
      <c r="F154" s="158" t="s">
        <v>551</v>
      </c>
      <c r="H154" s="159">
        <v>1250</v>
      </c>
      <c r="I154" s="160"/>
      <c r="L154" s="155"/>
      <c r="M154" s="161"/>
      <c r="T154" s="162"/>
      <c r="AT154" s="157" t="s">
        <v>163</v>
      </c>
      <c r="AU154" s="157" t="s">
        <v>157</v>
      </c>
      <c r="AV154" s="12" t="s">
        <v>86</v>
      </c>
      <c r="AW154" s="12" t="s">
        <v>30</v>
      </c>
      <c r="AX154" s="12" t="s">
        <v>77</v>
      </c>
      <c r="AY154" s="157" t="s">
        <v>148</v>
      </c>
    </row>
    <row r="155" spans="2:65" s="13" customFormat="1" x14ac:dyDescent="0.2">
      <c r="B155" s="163"/>
      <c r="D155" s="156" t="s">
        <v>163</v>
      </c>
      <c r="E155" s="164" t="s">
        <v>1</v>
      </c>
      <c r="F155" s="165" t="s">
        <v>166</v>
      </c>
      <c r="H155" s="166">
        <v>1250</v>
      </c>
      <c r="I155" s="167"/>
      <c r="L155" s="163"/>
      <c r="M155" s="168"/>
      <c r="T155" s="169"/>
      <c r="AT155" s="164" t="s">
        <v>163</v>
      </c>
      <c r="AU155" s="164" t="s">
        <v>157</v>
      </c>
      <c r="AV155" s="13" t="s">
        <v>156</v>
      </c>
      <c r="AW155" s="13" t="s">
        <v>30</v>
      </c>
      <c r="AX155" s="13" t="s">
        <v>84</v>
      </c>
      <c r="AY155" s="164" t="s">
        <v>148</v>
      </c>
    </row>
    <row r="156" spans="2:65" s="1" customFormat="1" ht="33" customHeight="1" x14ac:dyDescent="0.2">
      <c r="B156" s="32"/>
      <c r="C156" s="142" t="s">
        <v>184</v>
      </c>
      <c r="D156" s="142" t="s">
        <v>152</v>
      </c>
      <c r="E156" s="143" t="s">
        <v>428</v>
      </c>
      <c r="F156" s="144" t="s">
        <v>429</v>
      </c>
      <c r="G156" s="145" t="s">
        <v>220</v>
      </c>
      <c r="H156" s="146">
        <v>1653.3</v>
      </c>
      <c r="I156" s="147"/>
      <c r="J156" s="148">
        <f>ROUND(I156*H156,2)</f>
        <v>0</v>
      </c>
      <c r="K156" s="149"/>
      <c r="L156" s="32"/>
      <c r="M156" s="150" t="s">
        <v>1</v>
      </c>
      <c r="N156" s="151" t="s">
        <v>42</v>
      </c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AR156" s="154" t="s">
        <v>156</v>
      </c>
      <c r="AT156" s="154" t="s">
        <v>152</v>
      </c>
      <c r="AU156" s="154" t="s">
        <v>157</v>
      </c>
      <c r="AY156" s="16" t="s">
        <v>148</v>
      </c>
      <c r="BE156" s="92">
        <f>IF(N156="základní",J156,0)</f>
        <v>0</v>
      </c>
      <c r="BF156" s="92">
        <f>IF(N156="snížená",J156,0)</f>
        <v>0</v>
      </c>
      <c r="BG156" s="92">
        <f>IF(N156="zákl. přenesená",J156,0)</f>
        <v>0</v>
      </c>
      <c r="BH156" s="92">
        <f>IF(N156="sníž. přenesená",J156,0)</f>
        <v>0</v>
      </c>
      <c r="BI156" s="92">
        <f>IF(N156="nulová",J156,0)</f>
        <v>0</v>
      </c>
      <c r="BJ156" s="16" t="s">
        <v>84</v>
      </c>
      <c r="BK156" s="92">
        <f>ROUND(I156*H156,2)</f>
        <v>0</v>
      </c>
      <c r="BL156" s="16" t="s">
        <v>156</v>
      </c>
      <c r="BM156" s="154" t="s">
        <v>213</v>
      </c>
    </row>
    <row r="157" spans="2:65" s="12" customFormat="1" x14ac:dyDescent="0.2">
      <c r="B157" s="155"/>
      <c r="D157" s="156" t="s">
        <v>163</v>
      </c>
      <c r="E157" s="157" t="s">
        <v>1</v>
      </c>
      <c r="F157" s="158" t="s">
        <v>552</v>
      </c>
      <c r="H157" s="159">
        <v>1653.3</v>
      </c>
      <c r="I157" s="160"/>
      <c r="L157" s="155"/>
      <c r="M157" s="161"/>
      <c r="T157" s="162"/>
      <c r="AT157" s="157" t="s">
        <v>163</v>
      </c>
      <c r="AU157" s="157" t="s">
        <v>157</v>
      </c>
      <c r="AV157" s="12" t="s">
        <v>86</v>
      </c>
      <c r="AW157" s="12" t="s">
        <v>30</v>
      </c>
      <c r="AX157" s="12" t="s">
        <v>77</v>
      </c>
      <c r="AY157" s="157" t="s">
        <v>148</v>
      </c>
    </row>
    <row r="158" spans="2:65" s="13" customFormat="1" x14ac:dyDescent="0.2">
      <c r="B158" s="163"/>
      <c r="D158" s="156" t="s">
        <v>163</v>
      </c>
      <c r="E158" s="164" t="s">
        <v>1</v>
      </c>
      <c r="F158" s="165" t="s">
        <v>166</v>
      </c>
      <c r="H158" s="166">
        <v>1653.3</v>
      </c>
      <c r="I158" s="167"/>
      <c r="L158" s="163"/>
      <c r="M158" s="168"/>
      <c r="T158" s="169"/>
      <c r="AT158" s="164" t="s">
        <v>163</v>
      </c>
      <c r="AU158" s="164" t="s">
        <v>157</v>
      </c>
      <c r="AV158" s="13" t="s">
        <v>156</v>
      </c>
      <c r="AW158" s="13" t="s">
        <v>30</v>
      </c>
      <c r="AX158" s="13" t="s">
        <v>84</v>
      </c>
      <c r="AY158" s="164" t="s">
        <v>148</v>
      </c>
    </row>
    <row r="159" spans="2:65" s="11" customFormat="1" ht="20.9" customHeight="1" x14ac:dyDescent="0.25">
      <c r="B159" s="130"/>
      <c r="D159" s="131" t="s">
        <v>76</v>
      </c>
      <c r="E159" s="140" t="s">
        <v>228</v>
      </c>
      <c r="F159" s="140" t="s">
        <v>229</v>
      </c>
      <c r="I159" s="133"/>
      <c r="J159" s="141">
        <f>BK159</f>
        <v>0</v>
      </c>
      <c r="L159" s="130"/>
      <c r="M159" s="135"/>
      <c r="P159" s="136">
        <f>SUM(P160:P166)</f>
        <v>0</v>
      </c>
      <c r="R159" s="136">
        <f>SUM(R160:R166)</f>
        <v>0</v>
      </c>
      <c r="T159" s="137">
        <f>SUM(T160:T166)</f>
        <v>0</v>
      </c>
      <c r="AR159" s="131" t="s">
        <v>84</v>
      </c>
      <c r="AT159" s="138" t="s">
        <v>76</v>
      </c>
      <c r="AU159" s="138" t="s">
        <v>86</v>
      </c>
      <c r="AY159" s="131" t="s">
        <v>148</v>
      </c>
      <c r="BK159" s="139">
        <f>SUM(BK160:BK166)</f>
        <v>0</v>
      </c>
    </row>
    <row r="160" spans="2:65" s="1" customFormat="1" ht="33" customHeight="1" x14ac:dyDescent="0.2">
      <c r="B160" s="32"/>
      <c r="C160" s="142" t="s">
        <v>188</v>
      </c>
      <c r="D160" s="142" t="s">
        <v>152</v>
      </c>
      <c r="E160" s="143" t="s">
        <v>230</v>
      </c>
      <c r="F160" s="144" t="s">
        <v>231</v>
      </c>
      <c r="G160" s="145" t="s">
        <v>220</v>
      </c>
      <c r="H160" s="146">
        <v>1728</v>
      </c>
      <c r="I160" s="147"/>
      <c r="J160" s="148">
        <f>ROUND(I160*H160,2)</f>
        <v>0</v>
      </c>
      <c r="K160" s="149"/>
      <c r="L160" s="32"/>
      <c r="M160" s="150" t="s">
        <v>1</v>
      </c>
      <c r="N160" s="151" t="s">
        <v>42</v>
      </c>
      <c r="P160" s="152">
        <f>O160*H160</f>
        <v>0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AR160" s="154" t="s">
        <v>156</v>
      </c>
      <c r="AT160" s="154" t="s">
        <v>152</v>
      </c>
      <c r="AU160" s="154" t="s">
        <v>157</v>
      </c>
      <c r="AY160" s="16" t="s">
        <v>148</v>
      </c>
      <c r="BE160" s="92">
        <f>IF(N160="základní",J160,0)</f>
        <v>0</v>
      </c>
      <c r="BF160" s="92">
        <f>IF(N160="snížená",J160,0)</f>
        <v>0</v>
      </c>
      <c r="BG160" s="92">
        <f>IF(N160="zákl. přenesená",J160,0)</f>
        <v>0</v>
      </c>
      <c r="BH160" s="92">
        <f>IF(N160="sníž. přenesená",J160,0)</f>
        <v>0</v>
      </c>
      <c r="BI160" s="92">
        <f>IF(N160="nulová",J160,0)</f>
        <v>0</v>
      </c>
      <c r="BJ160" s="16" t="s">
        <v>84</v>
      </c>
      <c r="BK160" s="92">
        <f>ROUND(I160*H160,2)</f>
        <v>0</v>
      </c>
      <c r="BL160" s="16" t="s">
        <v>156</v>
      </c>
      <c r="BM160" s="154" t="s">
        <v>223</v>
      </c>
    </row>
    <row r="161" spans="2:65" s="12" customFormat="1" x14ac:dyDescent="0.2">
      <c r="B161" s="155"/>
      <c r="D161" s="156" t="s">
        <v>163</v>
      </c>
      <c r="E161" s="157" t="s">
        <v>1</v>
      </c>
      <c r="F161" s="158" t="s">
        <v>553</v>
      </c>
      <c r="H161" s="159">
        <v>1653.3</v>
      </c>
      <c r="I161" s="160"/>
      <c r="L161" s="155"/>
      <c r="M161" s="161"/>
      <c r="T161" s="162"/>
      <c r="AT161" s="157" t="s">
        <v>163</v>
      </c>
      <c r="AU161" s="157" t="s">
        <v>157</v>
      </c>
      <c r="AV161" s="12" t="s">
        <v>86</v>
      </c>
      <c r="AW161" s="12" t="s">
        <v>30</v>
      </c>
      <c r="AX161" s="12" t="s">
        <v>77</v>
      </c>
      <c r="AY161" s="157" t="s">
        <v>148</v>
      </c>
    </row>
    <row r="162" spans="2:65" s="12" customFormat="1" x14ac:dyDescent="0.2">
      <c r="B162" s="155"/>
      <c r="D162" s="156" t="s">
        <v>163</v>
      </c>
      <c r="E162" s="157" t="s">
        <v>1</v>
      </c>
      <c r="F162" s="158" t="s">
        <v>554</v>
      </c>
      <c r="H162" s="159">
        <v>74.7</v>
      </c>
      <c r="I162" s="160"/>
      <c r="L162" s="155"/>
      <c r="M162" s="161"/>
      <c r="T162" s="162"/>
      <c r="AT162" s="157" t="s">
        <v>163</v>
      </c>
      <c r="AU162" s="157" t="s">
        <v>157</v>
      </c>
      <c r="AV162" s="12" t="s">
        <v>86</v>
      </c>
      <c r="AW162" s="12" t="s">
        <v>30</v>
      </c>
      <c r="AX162" s="12" t="s">
        <v>77</v>
      </c>
      <c r="AY162" s="157" t="s">
        <v>148</v>
      </c>
    </row>
    <row r="163" spans="2:65" s="13" customFormat="1" x14ac:dyDescent="0.2">
      <c r="B163" s="163"/>
      <c r="D163" s="156" t="s">
        <v>163</v>
      </c>
      <c r="E163" s="164" t="s">
        <v>1</v>
      </c>
      <c r="F163" s="165" t="s">
        <v>166</v>
      </c>
      <c r="H163" s="166">
        <v>1728</v>
      </c>
      <c r="I163" s="167"/>
      <c r="L163" s="163"/>
      <c r="M163" s="168"/>
      <c r="T163" s="169"/>
      <c r="AT163" s="164" t="s">
        <v>163</v>
      </c>
      <c r="AU163" s="164" t="s">
        <v>157</v>
      </c>
      <c r="AV163" s="13" t="s">
        <v>156</v>
      </c>
      <c r="AW163" s="13" t="s">
        <v>30</v>
      </c>
      <c r="AX163" s="13" t="s">
        <v>84</v>
      </c>
      <c r="AY163" s="164" t="s">
        <v>148</v>
      </c>
    </row>
    <row r="164" spans="2:65" s="1" customFormat="1" ht="21.75" customHeight="1" x14ac:dyDescent="0.2">
      <c r="B164" s="32"/>
      <c r="C164" s="142" t="s">
        <v>192</v>
      </c>
      <c r="D164" s="142" t="s">
        <v>152</v>
      </c>
      <c r="E164" s="143" t="s">
        <v>242</v>
      </c>
      <c r="F164" s="144" t="s">
        <v>243</v>
      </c>
      <c r="G164" s="145" t="s">
        <v>161</v>
      </c>
      <c r="H164" s="146">
        <v>1</v>
      </c>
      <c r="I164" s="147"/>
      <c r="J164" s="148">
        <f>ROUND(I164*H164,2)</f>
        <v>0</v>
      </c>
      <c r="K164" s="149"/>
      <c r="L164" s="32"/>
      <c r="M164" s="150" t="s">
        <v>1</v>
      </c>
      <c r="N164" s="151" t="s">
        <v>42</v>
      </c>
      <c r="P164" s="152">
        <f>O164*H164</f>
        <v>0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AR164" s="154" t="s">
        <v>156</v>
      </c>
      <c r="AT164" s="154" t="s">
        <v>152</v>
      </c>
      <c r="AU164" s="154" t="s">
        <v>157</v>
      </c>
      <c r="AY164" s="16" t="s">
        <v>148</v>
      </c>
      <c r="BE164" s="92">
        <f>IF(N164="základní",J164,0)</f>
        <v>0</v>
      </c>
      <c r="BF164" s="92">
        <f>IF(N164="snížená",J164,0)</f>
        <v>0</v>
      </c>
      <c r="BG164" s="92">
        <f>IF(N164="zákl. přenesená",J164,0)</f>
        <v>0</v>
      </c>
      <c r="BH164" s="92">
        <f>IF(N164="sníž. přenesená",J164,0)</f>
        <v>0</v>
      </c>
      <c r="BI164" s="92">
        <f>IF(N164="nulová",J164,0)</f>
        <v>0</v>
      </c>
      <c r="BJ164" s="16" t="s">
        <v>84</v>
      </c>
      <c r="BK164" s="92">
        <f>ROUND(I164*H164,2)</f>
        <v>0</v>
      </c>
      <c r="BL164" s="16" t="s">
        <v>156</v>
      </c>
      <c r="BM164" s="154" t="s">
        <v>236</v>
      </c>
    </row>
    <row r="165" spans="2:65" s="12" customFormat="1" x14ac:dyDescent="0.2">
      <c r="B165" s="155"/>
      <c r="D165" s="156" t="s">
        <v>163</v>
      </c>
      <c r="E165" s="157" t="s">
        <v>1</v>
      </c>
      <c r="F165" s="158" t="s">
        <v>547</v>
      </c>
      <c r="H165" s="159">
        <v>1</v>
      </c>
      <c r="I165" s="160"/>
      <c r="L165" s="155"/>
      <c r="M165" s="161"/>
      <c r="T165" s="162"/>
      <c r="AT165" s="157" t="s">
        <v>163</v>
      </c>
      <c r="AU165" s="157" t="s">
        <v>157</v>
      </c>
      <c r="AV165" s="12" t="s">
        <v>86</v>
      </c>
      <c r="AW165" s="12" t="s">
        <v>30</v>
      </c>
      <c r="AX165" s="12" t="s">
        <v>77</v>
      </c>
      <c r="AY165" s="157" t="s">
        <v>148</v>
      </c>
    </row>
    <row r="166" spans="2:65" s="13" customFormat="1" x14ac:dyDescent="0.2">
      <c r="B166" s="163"/>
      <c r="D166" s="156" t="s">
        <v>163</v>
      </c>
      <c r="E166" s="164" t="s">
        <v>1</v>
      </c>
      <c r="F166" s="165" t="s">
        <v>166</v>
      </c>
      <c r="H166" s="166">
        <v>1</v>
      </c>
      <c r="I166" s="167"/>
      <c r="L166" s="163"/>
      <c r="M166" s="168"/>
      <c r="T166" s="169"/>
      <c r="AT166" s="164" t="s">
        <v>163</v>
      </c>
      <c r="AU166" s="164" t="s">
        <v>157</v>
      </c>
      <c r="AV166" s="13" t="s">
        <v>156</v>
      </c>
      <c r="AW166" s="13" t="s">
        <v>30</v>
      </c>
      <c r="AX166" s="13" t="s">
        <v>84</v>
      </c>
      <c r="AY166" s="164" t="s">
        <v>148</v>
      </c>
    </row>
    <row r="167" spans="2:65" s="11" customFormat="1" ht="20.9" customHeight="1" x14ac:dyDescent="0.25">
      <c r="B167" s="130"/>
      <c r="D167" s="131" t="s">
        <v>76</v>
      </c>
      <c r="E167" s="140" t="s">
        <v>236</v>
      </c>
      <c r="F167" s="140" t="s">
        <v>260</v>
      </c>
      <c r="I167" s="133"/>
      <c r="J167" s="141">
        <f>BK167</f>
        <v>0</v>
      </c>
      <c r="L167" s="130"/>
      <c r="M167" s="135"/>
      <c r="P167" s="136">
        <f>SUM(P168:P181)</f>
        <v>0</v>
      </c>
      <c r="R167" s="136">
        <f>SUM(R168:R181)</f>
        <v>0</v>
      </c>
      <c r="T167" s="137">
        <f>SUM(T168:T181)</f>
        <v>0</v>
      </c>
      <c r="AR167" s="131" t="s">
        <v>84</v>
      </c>
      <c r="AT167" s="138" t="s">
        <v>76</v>
      </c>
      <c r="AU167" s="138" t="s">
        <v>86</v>
      </c>
      <c r="AY167" s="131" t="s">
        <v>148</v>
      </c>
      <c r="BK167" s="139">
        <f>SUM(BK168:BK181)</f>
        <v>0</v>
      </c>
    </row>
    <row r="168" spans="2:65" s="1" customFormat="1" ht="33" customHeight="1" x14ac:dyDescent="0.2">
      <c r="B168" s="32"/>
      <c r="C168" s="142" t="s">
        <v>196</v>
      </c>
      <c r="D168" s="142" t="s">
        <v>152</v>
      </c>
      <c r="E168" s="143" t="s">
        <v>262</v>
      </c>
      <c r="F168" s="144" t="s">
        <v>263</v>
      </c>
      <c r="G168" s="145" t="s">
        <v>155</v>
      </c>
      <c r="H168" s="146">
        <v>2500</v>
      </c>
      <c r="I168" s="147"/>
      <c r="J168" s="148">
        <f>ROUND(I168*H168,2)</f>
        <v>0</v>
      </c>
      <c r="K168" s="149"/>
      <c r="L168" s="32"/>
      <c r="M168" s="150" t="s">
        <v>1</v>
      </c>
      <c r="N168" s="151" t="s">
        <v>42</v>
      </c>
      <c r="P168" s="152">
        <f>O168*H168</f>
        <v>0</v>
      </c>
      <c r="Q168" s="152">
        <v>0</v>
      </c>
      <c r="R168" s="152">
        <f>Q168*H168</f>
        <v>0</v>
      </c>
      <c r="S168" s="152">
        <v>0</v>
      </c>
      <c r="T168" s="153">
        <f>S168*H168</f>
        <v>0</v>
      </c>
      <c r="AR168" s="154" t="s">
        <v>156</v>
      </c>
      <c r="AT168" s="154" t="s">
        <v>152</v>
      </c>
      <c r="AU168" s="154" t="s">
        <v>157</v>
      </c>
      <c r="AY168" s="16" t="s">
        <v>148</v>
      </c>
      <c r="BE168" s="92">
        <f>IF(N168="základní",J168,0)</f>
        <v>0</v>
      </c>
      <c r="BF168" s="92">
        <f>IF(N168="snížená",J168,0)</f>
        <v>0</v>
      </c>
      <c r="BG168" s="92">
        <f>IF(N168="zákl. přenesená",J168,0)</f>
        <v>0</v>
      </c>
      <c r="BH168" s="92">
        <f>IF(N168="sníž. přenesená",J168,0)</f>
        <v>0</v>
      </c>
      <c r="BI168" s="92">
        <f>IF(N168="nulová",J168,0)</f>
        <v>0</v>
      </c>
      <c r="BJ168" s="16" t="s">
        <v>84</v>
      </c>
      <c r="BK168" s="92">
        <f>ROUND(I168*H168,2)</f>
        <v>0</v>
      </c>
      <c r="BL168" s="16" t="s">
        <v>156</v>
      </c>
      <c r="BM168" s="154" t="s">
        <v>245</v>
      </c>
    </row>
    <row r="169" spans="2:65" s="12" customFormat="1" x14ac:dyDescent="0.2">
      <c r="B169" s="155"/>
      <c r="D169" s="156" t="s">
        <v>163</v>
      </c>
      <c r="E169" s="157" t="s">
        <v>1</v>
      </c>
      <c r="F169" s="158" t="s">
        <v>555</v>
      </c>
      <c r="H169" s="159">
        <v>980</v>
      </c>
      <c r="I169" s="160"/>
      <c r="L169" s="155"/>
      <c r="M169" s="161"/>
      <c r="T169" s="162"/>
      <c r="AT169" s="157" t="s">
        <v>163</v>
      </c>
      <c r="AU169" s="157" t="s">
        <v>157</v>
      </c>
      <c r="AV169" s="12" t="s">
        <v>86</v>
      </c>
      <c r="AW169" s="12" t="s">
        <v>30</v>
      </c>
      <c r="AX169" s="12" t="s">
        <v>77</v>
      </c>
      <c r="AY169" s="157" t="s">
        <v>148</v>
      </c>
    </row>
    <row r="170" spans="2:65" s="12" customFormat="1" x14ac:dyDescent="0.2">
      <c r="B170" s="155"/>
      <c r="D170" s="156" t="s">
        <v>163</v>
      </c>
      <c r="E170" s="157" t="s">
        <v>1</v>
      </c>
      <c r="F170" s="158" t="s">
        <v>556</v>
      </c>
      <c r="H170" s="159">
        <v>1520</v>
      </c>
      <c r="I170" s="160"/>
      <c r="L170" s="155"/>
      <c r="M170" s="161"/>
      <c r="T170" s="162"/>
      <c r="AT170" s="157" t="s">
        <v>163</v>
      </c>
      <c r="AU170" s="157" t="s">
        <v>157</v>
      </c>
      <c r="AV170" s="12" t="s">
        <v>86</v>
      </c>
      <c r="AW170" s="12" t="s">
        <v>30</v>
      </c>
      <c r="AX170" s="12" t="s">
        <v>77</v>
      </c>
      <c r="AY170" s="157" t="s">
        <v>148</v>
      </c>
    </row>
    <row r="171" spans="2:65" s="13" customFormat="1" x14ac:dyDescent="0.2">
      <c r="B171" s="163"/>
      <c r="D171" s="156" t="s">
        <v>163</v>
      </c>
      <c r="E171" s="164" t="s">
        <v>1</v>
      </c>
      <c r="F171" s="165" t="s">
        <v>166</v>
      </c>
      <c r="H171" s="166">
        <v>2500</v>
      </c>
      <c r="I171" s="167"/>
      <c r="L171" s="163"/>
      <c r="M171" s="168"/>
      <c r="T171" s="169"/>
      <c r="AT171" s="164" t="s">
        <v>163</v>
      </c>
      <c r="AU171" s="164" t="s">
        <v>157</v>
      </c>
      <c r="AV171" s="13" t="s">
        <v>156</v>
      </c>
      <c r="AW171" s="13" t="s">
        <v>30</v>
      </c>
      <c r="AX171" s="13" t="s">
        <v>84</v>
      </c>
      <c r="AY171" s="164" t="s">
        <v>148</v>
      </c>
    </row>
    <row r="172" spans="2:65" s="1" customFormat="1" ht="24.15" customHeight="1" x14ac:dyDescent="0.2">
      <c r="B172" s="32"/>
      <c r="C172" s="142" t="s">
        <v>150</v>
      </c>
      <c r="D172" s="142" t="s">
        <v>152</v>
      </c>
      <c r="E172" s="143" t="s">
        <v>557</v>
      </c>
      <c r="F172" s="144" t="s">
        <v>558</v>
      </c>
      <c r="G172" s="145" t="s">
        <v>155</v>
      </c>
      <c r="H172" s="146">
        <v>1520</v>
      </c>
      <c r="I172" s="147"/>
      <c r="J172" s="148">
        <f>ROUND(I172*H172,2)</f>
        <v>0</v>
      </c>
      <c r="K172" s="149"/>
      <c r="L172" s="32"/>
      <c r="M172" s="150" t="s">
        <v>1</v>
      </c>
      <c r="N172" s="151" t="s">
        <v>42</v>
      </c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AR172" s="154" t="s">
        <v>156</v>
      </c>
      <c r="AT172" s="154" t="s">
        <v>152</v>
      </c>
      <c r="AU172" s="154" t="s">
        <v>157</v>
      </c>
      <c r="AY172" s="16" t="s">
        <v>148</v>
      </c>
      <c r="BE172" s="92">
        <f>IF(N172="základní",J172,0)</f>
        <v>0</v>
      </c>
      <c r="BF172" s="92">
        <f>IF(N172="snížená",J172,0)</f>
        <v>0</v>
      </c>
      <c r="BG172" s="92">
        <f>IF(N172="zákl. přenesená",J172,0)</f>
        <v>0</v>
      </c>
      <c r="BH172" s="92">
        <f>IF(N172="sníž. přenesená",J172,0)</f>
        <v>0</v>
      </c>
      <c r="BI172" s="92">
        <f>IF(N172="nulová",J172,0)</f>
        <v>0</v>
      </c>
      <c r="BJ172" s="16" t="s">
        <v>84</v>
      </c>
      <c r="BK172" s="92">
        <f>ROUND(I172*H172,2)</f>
        <v>0</v>
      </c>
      <c r="BL172" s="16" t="s">
        <v>156</v>
      </c>
      <c r="BM172" s="154" t="s">
        <v>252</v>
      </c>
    </row>
    <row r="173" spans="2:65" s="12" customFormat="1" x14ac:dyDescent="0.2">
      <c r="B173" s="155"/>
      <c r="D173" s="156" t="s">
        <v>163</v>
      </c>
      <c r="E173" s="157" t="s">
        <v>1</v>
      </c>
      <c r="F173" s="158" t="s">
        <v>556</v>
      </c>
      <c r="H173" s="159">
        <v>1520</v>
      </c>
      <c r="I173" s="160"/>
      <c r="L173" s="155"/>
      <c r="M173" s="161"/>
      <c r="T173" s="162"/>
      <c r="AT173" s="157" t="s">
        <v>163</v>
      </c>
      <c r="AU173" s="157" t="s">
        <v>157</v>
      </c>
      <c r="AV173" s="12" t="s">
        <v>86</v>
      </c>
      <c r="AW173" s="12" t="s">
        <v>30</v>
      </c>
      <c r="AX173" s="12" t="s">
        <v>77</v>
      </c>
      <c r="AY173" s="157" t="s">
        <v>148</v>
      </c>
    </row>
    <row r="174" spans="2:65" s="13" customFormat="1" x14ac:dyDescent="0.2">
      <c r="B174" s="163"/>
      <c r="D174" s="156" t="s">
        <v>163</v>
      </c>
      <c r="E174" s="164" t="s">
        <v>1</v>
      </c>
      <c r="F174" s="165" t="s">
        <v>166</v>
      </c>
      <c r="H174" s="166">
        <v>1520</v>
      </c>
      <c r="I174" s="167"/>
      <c r="L174" s="163"/>
      <c r="M174" s="168"/>
      <c r="T174" s="169"/>
      <c r="AT174" s="164" t="s">
        <v>163</v>
      </c>
      <c r="AU174" s="164" t="s">
        <v>157</v>
      </c>
      <c r="AV174" s="13" t="s">
        <v>156</v>
      </c>
      <c r="AW174" s="13" t="s">
        <v>30</v>
      </c>
      <c r="AX174" s="13" t="s">
        <v>84</v>
      </c>
      <c r="AY174" s="164" t="s">
        <v>148</v>
      </c>
    </row>
    <row r="175" spans="2:65" s="1" customFormat="1" ht="24.15" customHeight="1" x14ac:dyDescent="0.2">
      <c r="B175" s="32"/>
      <c r="C175" s="142" t="s">
        <v>8</v>
      </c>
      <c r="D175" s="142" t="s">
        <v>152</v>
      </c>
      <c r="E175" s="143" t="s">
        <v>559</v>
      </c>
      <c r="F175" s="144" t="s">
        <v>560</v>
      </c>
      <c r="G175" s="145" t="s">
        <v>155</v>
      </c>
      <c r="H175" s="146">
        <v>980</v>
      </c>
      <c r="I175" s="147"/>
      <c r="J175" s="148">
        <f>ROUND(I175*H175,2)</f>
        <v>0</v>
      </c>
      <c r="K175" s="149"/>
      <c r="L175" s="32"/>
      <c r="M175" s="150" t="s">
        <v>1</v>
      </c>
      <c r="N175" s="151" t="s">
        <v>42</v>
      </c>
      <c r="P175" s="152">
        <f>O175*H175</f>
        <v>0</v>
      </c>
      <c r="Q175" s="152">
        <v>0</v>
      </c>
      <c r="R175" s="152">
        <f>Q175*H175</f>
        <v>0</v>
      </c>
      <c r="S175" s="152">
        <v>0</v>
      </c>
      <c r="T175" s="153">
        <f>S175*H175</f>
        <v>0</v>
      </c>
      <c r="AR175" s="154" t="s">
        <v>156</v>
      </c>
      <c r="AT175" s="154" t="s">
        <v>152</v>
      </c>
      <c r="AU175" s="154" t="s">
        <v>157</v>
      </c>
      <c r="AY175" s="16" t="s">
        <v>148</v>
      </c>
      <c r="BE175" s="92">
        <f>IF(N175="základní",J175,0)</f>
        <v>0</v>
      </c>
      <c r="BF175" s="92">
        <f>IF(N175="snížená",J175,0)</f>
        <v>0</v>
      </c>
      <c r="BG175" s="92">
        <f>IF(N175="zákl. přenesená",J175,0)</f>
        <v>0</v>
      </c>
      <c r="BH175" s="92">
        <f>IF(N175="sníž. přenesená",J175,0)</f>
        <v>0</v>
      </c>
      <c r="BI175" s="92">
        <f>IF(N175="nulová",J175,0)</f>
        <v>0</v>
      </c>
      <c r="BJ175" s="16" t="s">
        <v>84</v>
      </c>
      <c r="BK175" s="92">
        <f>ROUND(I175*H175,2)</f>
        <v>0</v>
      </c>
      <c r="BL175" s="16" t="s">
        <v>156</v>
      </c>
      <c r="BM175" s="154" t="s">
        <v>265</v>
      </c>
    </row>
    <row r="176" spans="2:65" s="12" customFormat="1" x14ac:dyDescent="0.2">
      <c r="B176" s="155"/>
      <c r="D176" s="156" t="s">
        <v>163</v>
      </c>
      <c r="E176" s="157" t="s">
        <v>1</v>
      </c>
      <c r="F176" s="158" t="s">
        <v>555</v>
      </c>
      <c r="H176" s="159">
        <v>980</v>
      </c>
      <c r="I176" s="160"/>
      <c r="L176" s="155"/>
      <c r="M176" s="161"/>
      <c r="T176" s="162"/>
      <c r="AT176" s="157" t="s">
        <v>163</v>
      </c>
      <c r="AU176" s="157" t="s">
        <v>157</v>
      </c>
      <c r="AV176" s="12" t="s">
        <v>86</v>
      </c>
      <c r="AW176" s="12" t="s">
        <v>30</v>
      </c>
      <c r="AX176" s="12" t="s">
        <v>77</v>
      </c>
      <c r="AY176" s="157" t="s">
        <v>148</v>
      </c>
    </row>
    <row r="177" spans="2:65" s="13" customFormat="1" x14ac:dyDescent="0.2">
      <c r="B177" s="163"/>
      <c r="D177" s="156" t="s">
        <v>163</v>
      </c>
      <c r="E177" s="164" t="s">
        <v>1</v>
      </c>
      <c r="F177" s="165" t="s">
        <v>166</v>
      </c>
      <c r="H177" s="166">
        <v>980</v>
      </c>
      <c r="I177" s="167"/>
      <c r="L177" s="163"/>
      <c r="M177" s="168"/>
      <c r="T177" s="169"/>
      <c r="AT177" s="164" t="s">
        <v>163</v>
      </c>
      <c r="AU177" s="164" t="s">
        <v>157</v>
      </c>
      <c r="AV177" s="13" t="s">
        <v>156</v>
      </c>
      <c r="AW177" s="13" t="s">
        <v>30</v>
      </c>
      <c r="AX177" s="13" t="s">
        <v>84</v>
      </c>
      <c r="AY177" s="164" t="s">
        <v>148</v>
      </c>
    </row>
    <row r="178" spans="2:65" s="1" customFormat="1" ht="16.5" customHeight="1" x14ac:dyDescent="0.2">
      <c r="B178" s="32"/>
      <c r="C178" s="176" t="s">
        <v>206</v>
      </c>
      <c r="D178" s="176" t="s">
        <v>400</v>
      </c>
      <c r="E178" s="177" t="s">
        <v>561</v>
      </c>
      <c r="F178" s="178" t="s">
        <v>562</v>
      </c>
      <c r="G178" s="179" t="s">
        <v>563</v>
      </c>
      <c r="H178" s="180">
        <v>75</v>
      </c>
      <c r="I178" s="181"/>
      <c r="J178" s="182">
        <f>ROUND(I178*H178,2)</f>
        <v>0</v>
      </c>
      <c r="K178" s="183"/>
      <c r="L178" s="184"/>
      <c r="M178" s="185" t="s">
        <v>1</v>
      </c>
      <c r="N178" s="186" t="s">
        <v>42</v>
      </c>
      <c r="P178" s="152">
        <f>O178*H178</f>
        <v>0</v>
      </c>
      <c r="Q178" s="152">
        <v>0</v>
      </c>
      <c r="R178" s="152">
        <f>Q178*H178</f>
        <v>0</v>
      </c>
      <c r="S178" s="152">
        <v>0</v>
      </c>
      <c r="T178" s="153">
        <f>S178*H178</f>
        <v>0</v>
      </c>
      <c r="AR178" s="154" t="s">
        <v>188</v>
      </c>
      <c r="AT178" s="154" t="s">
        <v>400</v>
      </c>
      <c r="AU178" s="154" t="s">
        <v>157</v>
      </c>
      <c r="AY178" s="16" t="s">
        <v>148</v>
      </c>
      <c r="BE178" s="92">
        <f>IF(N178="základní",J178,0)</f>
        <v>0</v>
      </c>
      <c r="BF178" s="92">
        <f>IF(N178="snížená",J178,0)</f>
        <v>0</v>
      </c>
      <c r="BG178" s="92">
        <f>IF(N178="zákl. přenesená",J178,0)</f>
        <v>0</v>
      </c>
      <c r="BH178" s="92">
        <f>IF(N178="sníž. přenesená",J178,0)</f>
        <v>0</v>
      </c>
      <c r="BI178" s="92">
        <f>IF(N178="nulová",J178,0)</f>
        <v>0</v>
      </c>
      <c r="BJ178" s="16" t="s">
        <v>84</v>
      </c>
      <c r="BK178" s="92">
        <f>ROUND(I178*H178,2)</f>
        <v>0</v>
      </c>
      <c r="BL178" s="16" t="s">
        <v>156</v>
      </c>
      <c r="BM178" s="154" t="s">
        <v>276</v>
      </c>
    </row>
    <row r="179" spans="2:65" s="12" customFormat="1" x14ac:dyDescent="0.2">
      <c r="B179" s="155"/>
      <c r="D179" s="156" t="s">
        <v>163</v>
      </c>
      <c r="E179" s="157" t="s">
        <v>1</v>
      </c>
      <c r="F179" s="158" t="s">
        <v>564</v>
      </c>
      <c r="H179" s="159">
        <v>75</v>
      </c>
      <c r="I179" s="160"/>
      <c r="L179" s="155"/>
      <c r="M179" s="161"/>
      <c r="T179" s="162"/>
      <c r="AT179" s="157" t="s">
        <v>163</v>
      </c>
      <c r="AU179" s="157" t="s">
        <v>157</v>
      </c>
      <c r="AV179" s="12" t="s">
        <v>86</v>
      </c>
      <c r="AW179" s="12" t="s">
        <v>30</v>
      </c>
      <c r="AX179" s="12" t="s">
        <v>77</v>
      </c>
      <c r="AY179" s="157" t="s">
        <v>148</v>
      </c>
    </row>
    <row r="180" spans="2:65" s="13" customFormat="1" x14ac:dyDescent="0.2">
      <c r="B180" s="163"/>
      <c r="D180" s="156" t="s">
        <v>163</v>
      </c>
      <c r="E180" s="164" t="s">
        <v>1</v>
      </c>
      <c r="F180" s="165" t="s">
        <v>166</v>
      </c>
      <c r="H180" s="166">
        <v>75</v>
      </c>
      <c r="I180" s="167"/>
      <c r="L180" s="163"/>
      <c r="M180" s="168"/>
      <c r="T180" s="169"/>
      <c r="AT180" s="164" t="s">
        <v>163</v>
      </c>
      <c r="AU180" s="164" t="s">
        <v>157</v>
      </c>
      <c r="AV180" s="13" t="s">
        <v>156</v>
      </c>
      <c r="AW180" s="13" t="s">
        <v>30</v>
      </c>
      <c r="AX180" s="13" t="s">
        <v>84</v>
      </c>
      <c r="AY180" s="164" t="s">
        <v>148</v>
      </c>
    </row>
    <row r="181" spans="2:65" s="1" customFormat="1" ht="16.5" customHeight="1" x14ac:dyDescent="0.2">
      <c r="B181" s="32"/>
      <c r="C181" s="142" t="s">
        <v>213</v>
      </c>
      <c r="D181" s="142" t="s">
        <v>152</v>
      </c>
      <c r="E181" s="143" t="s">
        <v>565</v>
      </c>
      <c r="F181" s="144" t="s">
        <v>566</v>
      </c>
      <c r="G181" s="145" t="s">
        <v>155</v>
      </c>
      <c r="H181" s="146">
        <v>2500</v>
      </c>
      <c r="I181" s="147"/>
      <c r="J181" s="148">
        <f>ROUND(I181*H181,2)</f>
        <v>0</v>
      </c>
      <c r="K181" s="149"/>
      <c r="L181" s="32"/>
      <c r="M181" s="150" t="s">
        <v>1</v>
      </c>
      <c r="N181" s="151" t="s">
        <v>42</v>
      </c>
      <c r="P181" s="152">
        <f>O181*H181</f>
        <v>0</v>
      </c>
      <c r="Q181" s="152">
        <v>0</v>
      </c>
      <c r="R181" s="152">
        <f>Q181*H181</f>
        <v>0</v>
      </c>
      <c r="S181" s="152">
        <v>0</v>
      </c>
      <c r="T181" s="153">
        <f>S181*H181</f>
        <v>0</v>
      </c>
      <c r="AR181" s="154" t="s">
        <v>156</v>
      </c>
      <c r="AT181" s="154" t="s">
        <v>152</v>
      </c>
      <c r="AU181" s="154" t="s">
        <v>157</v>
      </c>
      <c r="AY181" s="16" t="s">
        <v>148</v>
      </c>
      <c r="BE181" s="92">
        <f>IF(N181="základní",J181,0)</f>
        <v>0</v>
      </c>
      <c r="BF181" s="92">
        <f>IF(N181="snížená",J181,0)</f>
        <v>0</v>
      </c>
      <c r="BG181" s="92">
        <f>IF(N181="zákl. přenesená",J181,0)</f>
        <v>0</v>
      </c>
      <c r="BH181" s="92">
        <f>IF(N181="sníž. přenesená",J181,0)</f>
        <v>0</v>
      </c>
      <c r="BI181" s="92">
        <f>IF(N181="nulová",J181,0)</f>
        <v>0</v>
      </c>
      <c r="BJ181" s="16" t="s">
        <v>84</v>
      </c>
      <c r="BK181" s="92">
        <f>ROUND(I181*H181,2)</f>
        <v>0</v>
      </c>
      <c r="BL181" s="16" t="s">
        <v>156</v>
      </c>
      <c r="BM181" s="154" t="s">
        <v>285</v>
      </c>
    </row>
    <row r="182" spans="2:65" s="11" customFormat="1" ht="22.75" customHeight="1" x14ac:dyDescent="0.25">
      <c r="B182" s="130"/>
      <c r="D182" s="131" t="s">
        <v>76</v>
      </c>
      <c r="E182" s="140" t="s">
        <v>157</v>
      </c>
      <c r="F182" s="140" t="s">
        <v>270</v>
      </c>
      <c r="I182" s="133"/>
      <c r="J182" s="141">
        <f>BK182</f>
        <v>0</v>
      </c>
      <c r="L182" s="130"/>
      <c r="M182" s="135"/>
      <c r="P182" s="136">
        <f>SUM(P183:P196)</f>
        <v>0</v>
      </c>
      <c r="R182" s="136">
        <f>SUM(R183:R196)</f>
        <v>0</v>
      </c>
      <c r="T182" s="137">
        <f>SUM(T183:T196)</f>
        <v>0</v>
      </c>
      <c r="AR182" s="131" t="s">
        <v>84</v>
      </c>
      <c r="AT182" s="138" t="s">
        <v>76</v>
      </c>
      <c r="AU182" s="138" t="s">
        <v>84</v>
      </c>
      <c r="AY182" s="131" t="s">
        <v>148</v>
      </c>
      <c r="BK182" s="139">
        <f>SUM(BK183:BK196)</f>
        <v>0</v>
      </c>
    </row>
    <row r="183" spans="2:65" s="1" customFormat="1" ht="24.15" customHeight="1" x14ac:dyDescent="0.2">
      <c r="B183" s="32"/>
      <c r="C183" s="142" t="s">
        <v>217</v>
      </c>
      <c r="D183" s="142" t="s">
        <v>152</v>
      </c>
      <c r="E183" s="143" t="s">
        <v>272</v>
      </c>
      <c r="F183" s="144" t="s">
        <v>273</v>
      </c>
      <c r="G183" s="145" t="s">
        <v>220</v>
      </c>
      <c r="H183" s="146">
        <v>3.8849999999999998</v>
      </c>
      <c r="I183" s="147"/>
      <c r="J183" s="148">
        <f>ROUND(I183*H183,2)</f>
        <v>0</v>
      </c>
      <c r="K183" s="149"/>
      <c r="L183" s="32"/>
      <c r="M183" s="150" t="s">
        <v>1</v>
      </c>
      <c r="N183" s="151" t="s">
        <v>42</v>
      </c>
      <c r="P183" s="152">
        <f>O183*H183</f>
        <v>0</v>
      </c>
      <c r="Q183" s="152">
        <v>0</v>
      </c>
      <c r="R183" s="152">
        <f>Q183*H183</f>
        <v>0</v>
      </c>
      <c r="S183" s="152">
        <v>0</v>
      </c>
      <c r="T183" s="153">
        <f>S183*H183</f>
        <v>0</v>
      </c>
      <c r="AR183" s="154" t="s">
        <v>156</v>
      </c>
      <c r="AT183" s="154" t="s">
        <v>152</v>
      </c>
      <c r="AU183" s="154" t="s">
        <v>86</v>
      </c>
      <c r="AY183" s="16" t="s">
        <v>148</v>
      </c>
      <c r="BE183" s="92">
        <f>IF(N183="základní",J183,0)</f>
        <v>0</v>
      </c>
      <c r="BF183" s="92">
        <f>IF(N183="snížená",J183,0)</f>
        <v>0</v>
      </c>
      <c r="BG183" s="92">
        <f>IF(N183="zákl. přenesená",J183,0)</f>
        <v>0</v>
      </c>
      <c r="BH183" s="92">
        <f>IF(N183="sníž. přenesená",J183,0)</f>
        <v>0</v>
      </c>
      <c r="BI183" s="92">
        <f>IF(N183="nulová",J183,0)</f>
        <v>0</v>
      </c>
      <c r="BJ183" s="16" t="s">
        <v>84</v>
      </c>
      <c r="BK183" s="92">
        <f>ROUND(I183*H183,2)</f>
        <v>0</v>
      </c>
      <c r="BL183" s="16" t="s">
        <v>156</v>
      </c>
      <c r="BM183" s="154" t="s">
        <v>298</v>
      </c>
    </row>
    <row r="184" spans="2:65" s="12" customFormat="1" x14ac:dyDescent="0.2">
      <c r="B184" s="155"/>
      <c r="D184" s="156" t="s">
        <v>163</v>
      </c>
      <c r="E184" s="157" t="s">
        <v>1</v>
      </c>
      <c r="F184" s="158" t="s">
        <v>567</v>
      </c>
      <c r="H184" s="159">
        <v>3.8849999999999998</v>
      </c>
      <c r="I184" s="160"/>
      <c r="L184" s="155"/>
      <c r="M184" s="161"/>
      <c r="T184" s="162"/>
      <c r="AT184" s="157" t="s">
        <v>163</v>
      </c>
      <c r="AU184" s="157" t="s">
        <v>86</v>
      </c>
      <c r="AV184" s="12" t="s">
        <v>86</v>
      </c>
      <c r="AW184" s="12" t="s">
        <v>30</v>
      </c>
      <c r="AX184" s="12" t="s">
        <v>77</v>
      </c>
      <c r="AY184" s="157" t="s">
        <v>148</v>
      </c>
    </row>
    <row r="185" spans="2:65" s="13" customFormat="1" x14ac:dyDescent="0.2">
      <c r="B185" s="163"/>
      <c r="D185" s="156" t="s">
        <v>163</v>
      </c>
      <c r="E185" s="164" t="s">
        <v>1</v>
      </c>
      <c r="F185" s="165" t="s">
        <v>166</v>
      </c>
      <c r="H185" s="166">
        <v>3.8849999999999998</v>
      </c>
      <c r="I185" s="167"/>
      <c r="L185" s="163"/>
      <c r="M185" s="168"/>
      <c r="T185" s="169"/>
      <c r="AT185" s="164" t="s">
        <v>163</v>
      </c>
      <c r="AU185" s="164" t="s">
        <v>86</v>
      </c>
      <c r="AV185" s="13" t="s">
        <v>156</v>
      </c>
      <c r="AW185" s="13" t="s">
        <v>30</v>
      </c>
      <c r="AX185" s="13" t="s">
        <v>84</v>
      </c>
      <c r="AY185" s="164" t="s">
        <v>148</v>
      </c>
    </row>
    <row r="186" spans="2:65" s="1" customFormat="1" ht="21.75" customHeight="1" x14ac:dyDescent="0.2">
      <c r="B186" s="32"/>
      <c r="C186" s="142" t="s">
        <v>223</v>
      </c>
      <c r="D186" s="142" t="s">
        <v>152</v>
      </c>
      <c r="E186" s="143" t="s">
        <v>277</v>
      </c>
      <c r="F186" s="144" t="s">
        <v>278</v>
      </c>
      <c r="G186" s="145" t="s">
        <v>155</v>
      </c>
      <c r="H186" s="146">
        <v>3.95</v>
      </c>
      <c r="I186" s="147"/>
      <c r="J186" s="148">
        <f>ROUND(I186*H186,2)</f>
        <v>0</v>
      </c>
      <c r="K186" s="149"/>
      <c r="L186" s="32"/>
      <c r="M186" s="150" t="s">
        <v>1</v>
      </c>
      <c r="N186" s="151" t="s">
        <v>42</v>
      </c>
      <c r="P186" s="152">
        <f>O186*H186</f>
        <v>0</v>
      </c>
      <c r="Q186" s="152">
        <v>0</v>
      </c>
      <c r="R186" s="152">
        <f>Q186*H186</f>
        <v>0</v>
      </c>
      <c r="S186" s="152">
        <v>0</v>
      </c>
      <c r="T186" s="153">
        <f>S186*H186</f>
        <v>0</v>
      </c>
      <c r="AR186" s="154" t="s">
        <v>156</v>
      </c>
      <c r="AT186" s="154" t="s">
        <v>152</v>
      </c>
      <c r="AU186" s="154" t="s">
        <v>86</v>
      </c>
      <c r="AY186" s="16" t="s">
        <v>148</v>
      </c>
      <c r="BE186" s="92">
        <f>IF(N186="základní",J186,0)</f>
        <v>0</v>
      </c>
      <c r="BF186" s="92">
        <f>IF(N186="snížená",J186,0)</f>
        <v>0</v>
      </c>
      <c r="BG186" s="92">
        <f>IF(N186="zákl. přenesená",J186,0)</f>
        <v>0</v>
      </c>
      <c r="BH186" s="92">
        <f>IF(N186="sníž. přenesená",J186,0)</f>
        <v>0</v>
      </c>
      <c r="BI186" s="92">
        <f>IF(N186="nulová",J186,0)</f>
        <v>0</v>
      </c>
      <c r="BJ186" s="16" t="s">
        <v>84</v>
      </c>
      <c r="BK186" s="92">
        <f>ROUND(I186*H186,2)</f>
        <v>0</v>
      </c>
      <c r="BL186" s="16" t="s">
        <v>156</v>
      </c>
      <c r="BM186" s="154" t="s">
        <v>308</v>
      </c>
    </row>
    <row r="187" spans="2:65" s="12" customFormat="1" x14ac:dyDescent="0.2">
      <c r="B187" s="155"/>
      <c r="D187" s="156" t="s">
        <v>163</v>
      </c>
      <c r="E187" s="157" t="s">
        <v>1</v>
      </c>
      <c r="F187" s="158" t="s">
        <v>568</v>
      </c>
      <c r="H187" s="159">
        <v>3.95</v>
      </c>
      <c r="I187" s="160"/>
      <c r="L187" s="155"/>
      <c r="M187" s="161"/>
      <c r="T187" s="162"/>
      <c r="AT187" s="157" t="s">
        <v>163</v>
      </c>
      <c r="AU187" s="157" t="s">
        <v>86</v>
      </c>
      <c r="AV187" s="12" t="s">
        <v>86</v>
      </c>
      <c r="AW187" s="12" t="s">
        <v>30</v>
      </c>
      <c r="AX187" s="12" t="s">
        <v>77</v>
      </c>
      <c r="AY187" s="157" t="s">
        <v>148</v>
      </c>
    </row>
    <row r="188" spans="2:65" s="13" customFormat="1" x14ac:dyDescent="0.2">
      <c r="B188" s="163"/>
      <c r="D188" s="156" t="s">
        <v>163</v>
      </c>
      <c r="E188" s="164" t="s">
        <v>1</v>
      </c>
      <c r="F188" s="165" t="s">
        <v>166</v>
      </c>
      <c r="H188" s="166">
        <v>3.95</v>
      </c>
      <c r="I188" s="167"/>
      <c r="L188" s="163"/>
      <c r="M188" s="168"/>
      <c r="T188" s="169"/>
      <c r="AT188" s="164" t="s">
        <v>163</v>
      </c>
      <c r="AU188" s="164" t="s">
        <v>86</v>
      </c>
      <c r="AV188" s="13" t="s">
        <v>156</v>
      </c>
      <c r="AW188" s="13" t="s">
        <v>30</v>
      </c>
      <c r="AX188" s="13" t="s">
        <v>84</v>
      </c>
      <c r="AY188" s="164" t="s">
        <v>148</v>
      </c>
    </row>
    <row r="189" spans="2:65" s="1" customFormat="1" ht="21.75" customHeight="1" x14ac:dyDescent="0.2">
      <c r="B189" s="32"/>
      <c r="C189" s="142" t="s">
        <v>228</v>
      </c>
      <c r="D189" s="142" t="s">
        <v>152</v>
      </c>
      <c r="E189" s="143" t="s">
        <v>282</v>
      </c>
      <c r="F189" s="144" t="s">
        <v>283</v>
      </c>
      <c r="G189" s="145" t="s">
        <v>155</v>
      </c>
      <c r="H189" s="146">
        <v>3.95</v>
      </c>
      <c r="I189" s="147"/>
      <c r="J189" s="148">
        <f>ROUND(I189*H189,2)</f>
        <v>0</v>
      </c>
      <c r="K189" s="149"/>
      <c r="L189" s="32"/>
      <c r="M189" s="150" t="s">
        <v>1</v>
      </c>
      <c r="N189" s="151" t="s">
        <v>42</v>
      </c>
      <c r="P189" s="152">
        <f>O189*H189</f>
        <v>0</v>
      </c>
      <c r="Q189" s="152">
        <v>0</v>
      </c>
      <c r="R189" s="152">
        <f>Q189*H189</f>
        <v>0</v>
      </c>
      <c r="S189" s="152">
        <v>0</v>
      </c>
      <c r="T189" s="153">
        <f>S189*H189</f>
        <v>0</v>
      </c>
      <c r="AR189" s="154" t="s">
        <v>156</v>
      </c>
      <c r="AT189" s="154" t="s">
        <v>152</v>
      </c>
      <c r="AU189" s="154" t="s">
        <v>86</v>
      </c>
      <c r="AY189" s="16" t="s">
        <v>148</v>
      </c>
      <c r="BE189" s="92">
        <f>IF(N189="základní",J189,0)</f>
        <v>0</v>
      </c>
      <c r="BF189" s="92">
        <f>IF(N189="snížená",J189,0)</f>
        <v>0</v>
      </c>
      <c r="BG189" s="92">
        <f>IF(N189="zákl. přenesená",J189,0)</f>
        <v>0</v>
      </c>
      <c r="BH189" s="92">
        <f>IF(N189="sníž. přenesená",J189,0)</f>
        <v>0</v>
      </c>
      <c r="BI189" s="92">
        <f>IF(N189="nulová",J189,0)</f>
        <v>0</v>
      </c>
      <c r="BJ189" s="16" t="s">
        <v>84</v>
      </c>
      <c r="BK189" s="92">
        <f>ROUND(I189*H189,2)</f>
        <v>0</v>
      </c>
      <c r="BL189" s="16" t="s">
        <v>156</v>
      </c>
      <c r="BM189" s="154" t="s">
        <v>319</v>
      </c>
    </row>
    <row r="190" spans="2:65" s="1" customFormat="1" ht="24.15" customHeight="1" x14ac:dyDescent="0.2">
      <c r="B190" s="32"/>
      <c r="C190" s="142" t="s">
        <v>236</v>
      </c>
      <c r="D190" s="142" t="s">
        <v>152</v>
      </c>
      <c r="E190" s="143" t="s">
        <v>286</v>
      </c>
      <c r="F190" s="144" t="s">
        <v>287</v>
      </c>
      <c r="G190" s="145" t="s">
        <v>288</v>
      </c>
      <c r="H190" s="146">
        <v>0.32300000000000001</v>
      </c>
      <c r="I190" s="147"/>
      <c r="J190" s="148">
        <f>ROUND(I190*H190,2)</f>
        <v>0</v>
      </c>
      <c r="K190" s="149"/>
      <c r="L190" s="32"/>
      <c r="M190" s="150" t="s">
        <v>1</v>
      </c>
      <c r="N190" s="151" t="s">
        <v>42</v>
      </c>
      <c r="P190" s="152">
        <f>O190*H190</f>
        <v>0</v>
      </c>
      <c r="Q190" s="152">
        <v>0</v>
      </c>
      <c r="R190" s="152">
        <f>Q190*H190</f>
        <v>0</v>
      </c>
      <c r="S190" s="152">
        <v>0</v>
      </c>
      <c r="T190" s="153">
        <f>S190*H190</f>
        <v>0</v>
      </c>
      <c r="AR190" s="154" t="s">
        <v>156</v>
      </c>
      <c r="AT190" s="154" t="s">
        <v>152</v>
      </c>
      <c r="AU190" s="154" t="s">
        <v>86</v>
      </c>
      <c r="AY190" s="16" t="s">
        <v>148</v>
      </c>
      <c r="BE190" s="92">
        <f>IF(N190="základní",J190,0)</f>
        <v>0</v>
      </c>
      <c r="BF190" s="92">
        <f>IF(N190="snížená",J190,0)</f>
        <v>0</v>
      </c>
      <c r="BG190" s="92">
        <f>IF(N190="zákl. přenesená",J190,0)</f>
        <v>0</v>
      </c>
      <c r="BH190" s="92">
        <f>IF(N190="sníž. přenesená",J190,0)</f>
        <v>0</v>
      </c>
      <c r="BI190" s="92">
        <f>IF(N190="nulová",J190,0)</f>
        <v>0</v>
      </c>
      <c r="BJ190" s="16" t="s">
        <v>84</v>
      </c>
      <c r="BK190" s="92">
        <f>ROUND(I190*H190,2)</f>
        <v>0</v>
      </c>
      <c r="BL190" s="16" t="s">
        <v>156</v>
      </c>
      <c r="BM190" s="154" t="s">
        <v>329</v>
      </c>
    </row>
    <row r="191" spans="2:65" s="14" customFormat="1" x14ac:dyDescent="0.2">
      <c r="B191" s="170"/>
      <c r="D191" s="156" t="s">
        <v>163</v>
      </c>
      <c r="E191" s="171" t="s">
        <v>1</v>
      </c>
      <c r="F191" s="172" t="s">
        <v>290</v>
      </c>
      <c r="H191" s="171" t="s">
        <v>1</v>
      </c>
      <c r="I191" s="173"/>
      <c r="L191" s="170"/>
      <c r="M191" s="174"/>
      <c r="T191" s="175"/>
      <c r="AT191" s="171" t="s">
        <v>163</v>
      </c>
      <c r="AU191" s="171" t="s">
        <v>86</v>
      </c>
      <c r="AV191" s="14" t="s">
        <v>84</v>
      </c>
      <c r="AW191" s="14" t="s">
        <v>30</v>
      </c>
      <c r="AX191" s="14" t="s">
        <v>77</v>
      </c>
      <c r="AY191" s="171" t="s">
        <v>148</v>
      </c>
    </row>
    <row r="192" spans="2:65" s="12" customFormat="1" x14ac:dyDescent="0.2">
      <c r="B192" s="155"/>
      <c r="D192" s="156" t="s">
        <v>163</v>
      </c>
      <c r="E192" s="157" t="s">
        <v>1</v>
      </c>
      <c r="F192" s="158" t="s">
        <v>569</v>
      </c>
      <c r="H192" s="159">
        <v>0.32300000000000001</v>
      </c>
      <c r="I192" s="160"/>
      <c r="L192" s="155"/>
      <c r="M192" s="161"/>
      <c r="T192" s="162"/>
      <c r="AT192" s="157" t="s">
        <v>163</v>
      </c>
      <c r="AU192" s="157" t="s">
        <v>86</v>
      </c>
      <c r="AV192" s="12" t="s">
        <v>86</v>
      </c>
      <c r="AW192" s="12" t="s">
        <v>30</v>
      </c>
      <c r="AX192" s="12" t="s">
        <v>77</v>
      </c>
      <c r="AY192" s="157" t="s">
        <v>148</v>
      </c>
    </row>
    <row r="193" spans="2:65" s="13" customFormat="1" x14ac:dyDescent="0.2">
      <c r="B193" s="163"/>
      <c r="D193" s="156" t="s">
        <v>163</v>
      </c>
      <c r="E193" s="164" t="s">
        <v>1</v>
      </c>
      <c r="F193" s="165" t="s">
        <v>166</v>
      </c>
      <c r="H193" s="166">
        <v>0.32300000000000001</v>
      </c>
      <c r="I193" s="167"/>
      <c r="L193" s="163"/>
      <c r="M193" s="168"/>
      <c r="T193" s="169"/>
      <c r="AT193" s="164" t="s">
        <v>163</v>
      </c>
      <c r="AU193" s="164" t="s">
        <v>86</v>
      </c>
      <c r="AV193" s="13" t="s">
        <v>156</v>
      </c>
      <c r="AW193" s="13" t="s">
        <v>30</v>
      </c>
      <c r="AX193" s="13" t="s">
        <v>84</v>
      </c>
      <c r="AY193" s="164" t="s">
        <v>148</v>
      </c>
    </row>
    <row r="194" spans="2:65" s="1" customFormat="1" ht="24.15" customHeight="1" x14ac:dyDescent="0.2">
      <c r="B194" s="32"/>
      <c r="C194" s="142" t="s">
        <v>241</v>
      </c>
      <c r="D194" s="142" t="s">
        <v>152</v>
      </c>
      <c r="E194" s="143" t="s">
        <v>570</v>
      </c>
      <c r="F194" s="144" t="s">
        <v>571</v>
      </c>
      <c r="G194" s="145" t="s">
        <v>353</v>
      </c>
      <c r="H194" s="146">
        <v>18.82</v>
      </c>
      <c r="I194" s="147"/>
      <c r="J194" s="148">
        <f>ROUND(I194*H194,2)</f>
        <v>0</v>
      </c>
      <c r="K194" s="149"/>
      <c r="L194" s="32"/>
      <c r="M194" s="150" t="s">
        <v>1</v>
      </c>
      <c r="N194" s="151" t="s">
        <v>42</v>
      </c>
      <c r="P194" s="152">
        <f>O194*H194</f>
        <v>0</v>
      </c>
      <c r="Q194" s="152">
        <v>0</v>
      </c>
      <c r="R194" s="152">
        <f>Q194*H194</f>
        <v>0</v>
      </c>
      <c r="S194" s="152">
        <v>0</v>
      </c>
      <c r="T194" s="153">
        <f>S194*H194</f>
        <v>0</v>
      </c>
      <c r="AR194" s="154" t="s">
        <v>156</v>
      </c>
      <c r="AT194" s="154" t="s">
        <v>152</v>
      </c>
      <c r="AU194" s="154" t="s">
        <v>86</v>
      </c>
      <c r="AY194" s="16" t="s">
        <v>148</v>
      </c>
      <c r="BE194" s="92">
        <f>IF(N194="základní",J194,0)</f>
        <v>0</v>
      </c>
      <c r="BF194" s="92">
        <f>IF(N194="snížená",J194,0)</f>
        <v>0</v>
      </c>
      <c r="BG194" s="92">
        <f>IF(N194="zákl. přenesená",J194,0)</f>
        <v>0</v>
      </c>
      <c r="BH194" s="92">
        <f>IF(N194="sníž. přenesená",J194,0)</f>
        <v>0</v>
      </c>
      <c r="BI194" s="92">
        <f>IF(N194="nulová",J194,0)</f>
        <v>0</v>
      </c>
      <c r="BJ194" s="16" t="s">
        <v>84</v>
      </c>
      <c r="BK194" s="92">
        <f>ROUND(I194*H194,2)</f>
        <v>0</v>
      </c>
      <c r="BL194" s="16" t="s">
        <v>156</v>
      </c>
      <c r="BM194" s="154" t="s">
        <v>342</v>
      </c>
    </row>
    <row r="195" spans="2:65" s="12" customFormat="1" x14ac:dyDescent="0.2">
      <c r="B195" s="155"/>
      <c r="D195" s="156" t="s">
        <v>163</v>
      </c>
      <c r="E195" s="157" t="s">
        <v>1</v>
      </c>
      <c r="F195" s="158" t="s">
        <v>572</v>
      </c>
      <c r="H195" s="159">
        <v>18.82</v>
      </c>
      <c r="I195" s="160"/>
      <c r="L195" s="155"/>
      <c r="M195" s="161"/>
      <c r="T195" s="162"/>
      <c r="AT195" s="157" t="s">
        <v>163</v>
      </c>
      <c r="AU195" s="157" t="s">
        <v>86</v>
      </c>
      <c r="AV195" s="12" t="s">
        <v>86</v>
      </c>
      <c r="AW195" s="12" t="s">
        <v>30</v>
      </c>
      <c r="AX195" s="12" t="s">
        <v>77</v>
      </c>
      <c r="AY195" s="157" t="s">
        <v>148</v>
      </c>
    </row>
    <row r="196" spans="2:65" s="13" customFormat="1" x14ac:dyDescent="0.2">
      <c r="B196" s="163"/>
      <c r="D196" s="156" t="s">
        <v>163</v>
      </c>
      <c r="E196" s="164" t="s">
        <v>1</v>
      </c>
      <c r="F196" s="165" t="s">
        <v>166</v>
      </c>
      <c r="H196" s="166">
        <v>18.82</v>
      </c>
      <c r="I196" s="167"/>
      <c r="L196" s="163"/>
      <c r="M196" s="168"/>
      <c r="T196" s="169"/>
      <c r="AT196" s="164" t="s">
        <v>163</v>
      </c>
      <c r="AU196" s="164" t="s">
        <v>86</v>
      </c>
      <c r="AV196" s="13" t="s">
        <v>156</v>
      </c>
      <c r="AW196" s="13" t="s">
        <v>30</v>
      </c>
      <c r="AX196" s="13" t="s">
        <v>84</v>
      </c>
      <c r="AY196" s="164" t="s">
        <v>148</v>
      </c>
    </row>
    <row r="197" spans="2:65" s="11" customFormat="1" ht="22.75" customHeight="1" x14ac:dyDescent="0.25">
      <c r="B197" s="130"/>
      <c r="D197" s="131" t="s">
        <v>76</v>
      </c>
      <c r="E197" s="140" t="s">
        <v>156</v>
      </c>
      <c r="F197" s="140" t="s">
        <v>297</v>
      </c>
      <c r="I197" s="133"/>
      <c r="J197" s="141">
        <f>BK197</f>
        <v>0</v>
      </c>
      <c r="L197" s="130"/>
      <c r="M197" s="135"/>
      <c r="P197" s="136">
        <f>SUM(P198:P219)</f>
        <v>0</v>
      </c>
      <c r="R197" s="136">
        <f>SUM(R198:R219)</f>
        <v>0</v>
      </c>
      <c r="T197" s="137">
        <f>SUM(T198:T219)</f>
        <v>0</v>
      </c>
      <c r="AR197" s="131" t="s">
        <v>84</v>
      </c>
      <c r="AT197" s="138" t="s">
        <v>76</v>
      </c>
      <c r="AU197" s="138" t="s">
        <v>84</v>
      </c>
      <c r="AY197" s="131" t="s">
        <v>148</v>
      </c>
      <c r="BK197" s="139">
        <f>SUM(BK198:BK219)</f>
        <v>0</v>
      </c>
    </row>
    <row r="198" spans="2:65" s="1" customFormat="1" ht="24.15" customHeight="1" x14ac:dyDescent="0.2">
      <c r="B198" s="32"/>
      <c r="C198" s="142" t="s">
        <v>245</v>
      </c>
      <c r="D198" s="142" t="s">
        <v>152</v>
      </c>
      <c r="E198" s="143" t="s">
        <v>573</v>
      </c>
      <c r="F198" s="144" t="s">
        <v>574</v>
      </c>
      <c r="G198" s="145" t="s">
        <v>220</v>
      </c>
      <c r="H198" s="146">
        <v>25.875</v>
      </c>
      <c r="I198" s="147"/>
      <c r="J198" s="148">
        <f>ROUND(I198*H198,2)</f>
        <v>0</v>
      </c>
      <c r="K198" s="149"/>
      <c r="L198" s="32"/>
      <c r="M198" s="150" t="s">
        <v>1</v>
      </c>
      <c r="N198" s="151" t="s">
        <v>42</v>
      </c>
      <c r="P198" s="152">
        <f>O198*H198</f>
        <v>0</v>
      </c>
      <c r="Q198" s="152">
        <v>0</v>
      </c>
      <c r="R198" s="152">
        <f>Q198*H198</f>
        <v>0</v>
      </c>
      <c r="S198" s="152">
        <v>0</v>
      </c>
      <c r="T198" s="153">
        <f>S198*H198</f>
        <v>0</v>
      </c>
      <c r="AR198" s="154" t="s">
        <v>156</v>
      </c>
      <c r="AT198" s="154" t="s">
        <v>152</v>
      </c>
      <c r="AU198" s="154" t="s">
        <v>86</v>
      </c>
      <c r="AY198" s="16" t="s">
        <v>148</v>
      </c>
      <c r="BE198" s="92">
        <f>IF(N198="základní",J198,0)</f>
        <v>0</v>
      </c>
      <c r="BF198" s="92">
        <f>IF(N198="snížená",J198,0)</f>
        <v>0</v>
      </c>
      <c r="BG198" s="92">
        <f>IF(N198="zákl. přenesená",J198,0)</f>
        <v>0</v>
      </c>
      <c r="BH198" s="92">
        <f>IF(N198="sníž. přenesená",J198,0)</f>
        <v>0</v>
      </c>
      <c r="BI198" s="92">
        <f>IF(N198="nulová",J198,0)</f>
        <v>0</v>
      </c>
      <c r="BJ198" s="16" t="s">
        <v>84</v>
      </c>
      <c r="BK198" s="92">
        <f>ROUND(I198*H198,2)</f>
        <v>0</v>
      </c>
      <c r="BL198" s="16" t="s">
        <v>156</v>
      </c>
      <c r="BM198" s="154" t="s">
        <v>356</v>
      </c>
    </row>
    <row r="199" spans="2:65" s="12" customFormat="1" x14ac:dyDescent="0.2">
      <c r="B199" s="155"/>
      <c r="D199" s="156" t="s">
        <v>163</v>
      </c>
      <c r="E199" s="157" t="s">
        <v>1</v>
      </c>
      <c r="F199" s="158" t="s">
        <v>575</v>
      </c>
      <c r="H199" s="159">
        <v>25.875</v>
      </c>
      <c r="I199" s="160"/>
      <c r="L199" s="155"/>
      <c r="M199" s="161"/>
      <c r="T199" s="162"/>
      <c r="AT199" s="157" t="s">
        <v>163</v>
      </c>
      <c r="AU199" s="157" t="s">
        <v>86</v>
      </c>
      <c r="AV199" s="12" t="s">
        <v>86</v>
      </c>
      <c r="AW199" s="12" t="s">
        <v>30</v>
      </c>
      <c r="AX199" s="12" t="s">
        <v>77</v>
      </c>
      <c r="AY199" s="157" t="s">
        <v>148</v>
      </c>
    </row>
    <row r="200" spans="2:65" s="13" customFormat="1" x14ac:dyDescent="0.2">
      <c r="B200" s="163"/>
      <c r="D200" s="156" t="s">
        <v>163</v>
      </c>
      <c r="E200" s="164" t="s">
        <v>1</v>
      </c>
      <c r="F200" s="165" t="s">
        <v>166</v>
      </c>
      <c r="H200" s="166">
        <v>25.875</v>
      </c>
      <c r="I200" s="167"/>
      <c r="L200" s="163"/>
      <c r="M200" s="168"/>
      <c r="T200" s="169"/>
      <c r="AT200" s="164" t="s">
        <v>163</v>
      </c>
      <c r="AU200" s="164" t="s">
        <v>86</v>
      </c>
      <c r="AV200" s="13" t="s">
        <v>156</v>
      </c>
      <c r="AW200" s="13" t="s">
        <v>30</v>
      </c>
      <c r="AX200" s="13" t="s">
        <v>84</v>
      </c>
      <c r="AY200" s="164" t="s">
        <v>148</v>
      </c>
    </row>
    <row r="201" spans="2:65" s="1" customFormat="1" ht="24.15" customHeight="1" x14ac:dyDescent="0.2">
      <c r="B201" s="32"/>
      <c r="C201" s="142" t="s">
        <v>7</v>
      </c>
      <c r="D201" s="142" t="s">
        <v>152</v>
      </c>
      <c r="E201" s="143" t="s">
        <v>325</v>
      </c>
      <c r="F201" s="144" t="s">
        <v>326</v>
      </c>
      <c r="G201" s="145" t="s">
        <v>155</v>
      </c>
      <c r="H201" s="146">
        <v>25.875</v>
      </c>
      <c r="I201" s="147"/>
      <c r="J201" s="148">
        <f>ROUND(I201*H201,2)</f>
        <v>0</v>
      </c>
      <c r="K201" s="149"/>
      <c r="L201" s="32"/>
      <c r="M201" s="150" t="s">
        <v>1</v>
      </c>
      <c r="N201" s="151" t="s">
        <v>42</v>
      </c>
      <c r="P201" s="152">
        <f>O201*H201</f>
        <v>0</v>
      </c>
      <c r="Q201" s="152">
        <v>0</v>
      </c>
      <c r="R201" s="152">
        <f>Q201*H201</f>
        <v>0</v>
      </c>
      <c r="S201" s="152">
        <v>0</v>
      </c>
      <c r="T201" s="153">
        <f>S201*H201</f>
        <v>0</v>
      </c>
      <c r="AR201" s="154" t="s">
        <v>156</v>
      </c>
      <c r="AT201" s="154" t="s">
        <v>152</v>
      </c>
      <c r="AU201" s="154" t="s">
        <v>86</v>
      </c>
      <c r="AY201" s="16" t="s">
        <v>148</v>
      </c>
      <c r="BE201" s="92">
        <f>IF(N201="základní",J201,0)</f>
        <v>0</v>
      </c>
      <c r="BF201" s="92">
        <f>IF(N201="snížená",J201,0)</f>
        <v>0</v>
      </c>
      <c r="BG201" s="92">
        <f>IF(N201="zákl. přenesená",J201,0)</f>
        <v>0</v>
      </c>
      <c r="BH201" s="92">
        <f>IF(N201="sníž. přenesená",J201,0)</f>
        <v>0</v>
      </c>
      <c r="BI201" s="92">
        <f>IF(N201="nulová",J201,0)</f>
        <v>0</v>
      </c>
      <c r="BJ201" s="16" t="s">
        <v>84</v>
      </c>
      <c r="BK201" s="92">
        <f>ROUND(I201*H201,2)</f>
        <v>0</v>
      </c>
      <c r="BL201" s="16" t="s">
        <v>156</v>
      </c>
      <c r="BM201" s="154" t="s">
        <v>367</v>
      </c>
    </row>
    <row r="202" spans="2:65" s="1" customFormat="1" ht="24.15" customHeight="1" x14ac:dyDescent="0.2">
      <c r="B202" s="32"/>
      <c r="C202" s="142" t="s">
        <v>252</v>
      </c>
      <c r="D202" s="142" t="s">
        <v>152</v>
      </c>
      <c r="E202" s="143" t="s">
        <v>304</v>
      </c>
      <c r="F202" s="144" t="s">
        <v>576</v>
      </c>
      <c r="G202" s="145" t="s">
        <v>155</v>
      </c>
      <c r="H202" s="146">
        <v>100.6</v>
      </c>
      <c r="I202" s="147"/>
      <c r="J202" s="148">
        <f>ROUND(I202*H202,2)</f>
        <v>0</v>
      </c>
      <c r="K202" s="149"/>
      <c r="L202" s="32"/>
      <c r="M202" s="150" t="s">
        <v>1</v>
      </c>
      <c r="N202" s="151" t="s">
        <v>42</v>
      </c>
      <c r="P202" s="152">
        <f>O202*H202</f>
        <v>0</v>
      </c>
      <c r="Q202" s="152">
        <v>0</v>
      </c>
      <c r="R202" s="152">
        <f>Q202*H202</f>
        <v>0</v>
      </c>
      <c r="S202" s="152">
        <v>0</v>
      </c>
      <c r="T202" s="153">
        <f>S202*H202</f>
        <v>0</v>
      </c>
      <c r="AR202" s="154" t="s">
        <v>156</v>
      </c>
      <c r="AT202" s="154" t="s">
        <v>152</v>
      </c>
      <c r="AU202" s="154" t="s">
        <v>86</v>
      </c>
      <c r="AY202" s="16" t="s">
        <v>148</v>
      </c>
      <c r="BE202" s="92">
        <f>IF(N202="základní",J202,0)</f>
        <v>0</v>
      </c>
      <c r="BF202" s="92">
        <f>IF(N202="snížená",J202,0)</f>
        <v>0</v>
      </c>
      <c r="BG202" s="92">
        <f>IF(N202="zákl. přenesená",J202,0)</f>
        <v>0</v>
      </c>
      <c r="BH202" s="92">
        <f>IF(N202="sníž. přenesená",J202,0)</f>
        <v>0</v>
      </c>
      <c r="BI202" s="92">
        <f>IF(N202="nulová",J202,0)</f>
        <v>0</v>
      </c>
      <c r="BJ202" s="16" t="s">
        <v>84</v>
      </c>
      <c r="BK202" s="92">
        <f>ROUND(I202*H202,2)</f>
        <v>0</v>
      </c>
      <c r="BL202" s="16" t="s">
        <v>156</v>
      </c>
      <c r="BM202" s="154" t="s">
        <v>379</v>
      </c>
    </row>
    <row r="203" spans="2:65" s="12" customFormat="1" x14ac:dyDescent="0.2">
      <c r="B203" s="155"/>
      <c r="D203" s="156" t="s">
        <v>163</v>
      </c>
      <c r="E203" s="157" t="s">
        <v>1</v>
      </c>
      <c r="F203" s="158" t="s">
        <v>577</v>
      </c>
      <c r="H203" s="159">
        <v>100.6</v>
      </c>
      <c r="I203" s="160"/>
      <c r="L203" s="155"/>
      <c r="M203" s="161"/>
      <c r="T203" s="162"/>
      <c r="AT203" s="157" t="s">
        <v>163</v>
      </c>
      <c r="AU203" s="157" t="s">
        <v>86</v>
      </c>
      <c r="AV203" s="12" t="s">
        <v>86</v>
      </c>
      <c r="AW203" s="12" t="s">
        <v>30</v>
      </c>
      <c r="AX203" s="12" t="s">
        <v>77</v>
      </c>
      <c r="AY203" s="157" t="s">
        <v>148</v>
      </c>
    </row>
    <row r="204" spans="2:65" s="13" customFormat="1" x14ac:dyDescent="0.2">
      <c r="B204" s="163"/>
      <c r="D204" s="156" t="s">
        <v>163</v>
      </c>
      <c r="E204" s="164" t="s">
        <v>1</v>
      </c>
      <c r="F204" s="165" t="s">
        <v>166</v>
      </c>
      <c r="H204" s="166">
        <v>100.6</v>
      </c>
      <c r="I204" s="167"/>
      <c r="L204" s="163"/>
      <c r="M204" s="168"/>
      <c r="T204" s="169"/>
      <c r="AT204" s="164" t="s">
        <v>163</v>
      </c>
      <c r="AU204" s="164" t="s">
        <v>86</v>
      </c>
      <c r="AV204" s="13" t="s">
        <v>156</v>
      </c>
      <c r="AW204" s="13" t="s">
        <v>30</v>
      </c>
      <c r="AX204" s="13" t="s">
        <v>84</v>
      </c>
      <c r="AY204" s="164" t="s">
        <v>148</v>
      </c>
    </row>
    <row r="205" spans="2:65" s="1" customFormat="1" ht="24.15" customHeight="1" x14ac:dyDescent="0.2">
      <c r="B205" s="32"/>
      <c r="C205" s="142" t="s">
        <v>261</v>
      </c>
      <c r="D205" s="142" t="s">
        <v>152</v>
      </c>
      <c r="E205" s="143" t="s">
        <v>315</v>
      </c>
      <c r="F205" s="144" t="s">
        <v>316</v>
      </c>
      <c r="G205" s="145" t="s">
        <v>155</v>
      </c>
      <c r="H205" s="146">
        <v>480.52</v>
      </c>
      <c r="I205" s="147"/>
      <c r="J205" s="148">
        <f>ROUND(I205*H205,2)</f>
        <v>0</v>
      </c>
      <c r="K205" s="149"/>
      <c r="L205" s="32"/>
      <c r="M205" s="150" t="s">
        <v>1</v>
      </c>
      <c r="N205" s="151" t="s">
        <v>42</v>
      </c>
      <c r="P205" s="152">
        <f>O205*H205</f>
        <v>0</v>
      </c>
      <c r="Q205" s="152">
        <v>0</v>
      </c>
      <c r="R205" s="152">
        <f>Q205*H205</f>
        <v>0</v>
      </c>
      <c r="S205" s="152">
        <v>0</v>
      </c>
      <c r="T205" s="153">
        <f>S205*H205</f>
        <v>0</v>
      </c>
      <c r="AR205" s="154" t="s">
        <v>156</v>
      </c>
      <c r="AT205" s="154" t="s">
        <v>152</v>
      </c>
      <c r="AU205" s="154" t="s">
        <v>86</v>
      </c>
      <c r="AY205" s="16" t="s">
        <v>148</v>
      </c>
      <c r="BE205" s="92">
        <f>IF(N205="základní",J205,0)</f>
        <v>0</v>
      </c>
      <c r="BF205" s="92">
        <f>IF(N205="snížená",J205,0)</f>
        <v>0</v>
      </c>
      <c r="BG205" s="92">
        <f>IF(N205="zákl. přenesená",J205,0)</f>
        <v>0</v>
      </c>
      <c r="BH205" s="92">
        <f>IF(N205="sníž. přenesená",J205,0)</f>
        <v>0</v>
      </c>
      <c r="BI205" s="92">
        <f>IF(N205="nulová",J205,0)</f>
        <v>0</v>
      </c>
      <c r="BJ205" s="16" t="s">
        <v>84</v>
      </c>
      <c r="BK205" s="92">
        <f>ROUND(I205*H205,2)</f>
        <v>0</v>
      </c>
      <c r="BL205" s="16" t="s">
        <v>156</v>
      </c>
      <c r="BM205" s="154" t="s">
        <v>394</v>
      </c>
    </row>
    <row r="206" spans="2:65" s="12" customFormat="1" x14ac:dyDescent="0.2">
      <c r="B206" s="155"/>
      <c r="D206" s="156" t="s">
        <v>163</v>
      </c>
      <c r="E206" s="157" t="s">
        <v>1</v>
      </c>
      <c r="F206" s="158" t="s">
        <v>578</v>
      </c>
      <c r="H206" s="159">
        <v>193.2</v>
      </c>
      <c r="I206" s="160"/>
      <c r="L206" s="155"/>
      <c r="M206" s="161"/>
      <c r="T206" s="162"/>
      <c r="AT206" s="157" t="s">
        <v>163</v>
      </c>
      <c r="AU206" s="157" t="s">
        <v>86</v>
      </c>
      <c r="AV206" s="12" t="s">
        <v>86</v>
      </c>
      <c r="AW206" s="12" t="s">
        <v>30</v>
      </c>
      <c r="AX206" s="12" t="s">
        <v>77</v>
      </c>
      <c r="AY206" s="157" t="s">
        <v>148</v>
      </c>
    </row>
    <row r="207" spans="2:65" s="12" customFormat="1" x14ac:dyDescent="0.2">
      <c r="B207" s="155"/>
      <c r="D207" s="156" t="s">
        <v>163</v>
      </c>
      <c r="E207" s="157" t="s">
        <v>1</v>
      </c>
      <c r="F207" s="158" t="s">
        <v>579</v>
      </c>
      <c r="H207" s="159">
        <v>36.96</v>
      </c>
      <c r="I207" s="160"/>
      <c r="L207" s="155"/>
      <c r="M207" s="161"/>
      <c r="T207" s="162"/>
      <c r="AT207" s="157" t="s">
        <v>163</v>
      </c>
      <c r="AU207" s="157" t="s">
        <v>86</v>
      </c>
      <c r="AV207" s="12" t="s">
        <v>86</v>
      </c>
      <c r="AW207" s="12" t="s">
        <v>30</v>
      </c>
      <c r="AX207" s="12" t="s">
        <v>77</v>
      </c>
      <c r="AY207" s="157" t="s">
        <v>148</v>
      </c>
    </row>
    <row r="208" spans="2:65" s="12" customFormat="1" x14ac:dyDescent="0.2">
      <c r="B208" s="155"/>
      <c r="D208" s="156" t="s">
        <v>163</v>
      </c>
      <c r="E208" s="157" t="s">
        <v>1</v>
      </c>
      <c r="F208" s="158" t="s">
        <v>580</v>
      </c>
      <c r="H208" s="159">
        <v>250.36</v>
      </c>
      <c r="I208" s="160"/>
      <c r="L208" s="155"/>
      <c r="M208" s="161"/>
      <c r="T208" s="162"/>
      <c r="AT208" s="157" t="s">
        <v>163</v>
      </c>
      <c r="AU208" s="157" t="s">
        <v>86</v>
      </c>
      <c r="AV208" s="12" t="s">
        <v>86</v>
      </c>
      <c r="AW208" s="12" t="s">
        <v>30</v>
      </c>
      <c r="AX208" s="12" t="s">
        <v>77</v>
      </c>
      <c r="AY208" s="157" t="s">
        <v>148</v>
      </c>
    </row>
    <row r="209" spans="2:65" s="13" customFormat="1" x14ac:dyDescent="0.2">
      <c r="B209" s="163"/>
      <c r="D209" s="156" t="s">
        <v>163</v>
      </c>
      <c r="E209" s="164" t="s">
        <v>1</v>
      </c>
      <c r="F209" s="165" t="s">
        <v>166</v>
      </c>
      <c r="H209" s="166">
        <v>480.52</v>
      </c>
      <c r="I209" s="167"/>
      <c r="L209" s="163"/>
      <c r="M209" s="168"/>
      <c r="T209" s="169"/>
      <c r="AT209" s="164" t="s">
        <v>163</v>
      </c>
      <c r="AU209" s="164" t="s">
        <v>86</v>
      </c>
      <c r="AV209" s="13" t="s">
        <v>156</v>
      </c>
      <c r="AW209" s="13" t="s">
        <v>30</v>
      </c>
      <c r="AX209" s="13" t="s">
        <v>84</v>
      </c>
      <c r="AY209" s="164" t="s">
        <v>148</v>
      </c>
    </row>
    <row r="210" spans="2:65" s="1" customFormat="1" ht="24.15" customHeight="1" x14ac:dyDescent="0.2">
      <c r="B210" s="32"/>
      <c r="C210" s="142" t="s">
        <v>265</v>
      </c>
      <c r="D210" s="142" t="s">
        <v>152</v>
      </c>
      <c r="E210" s="143" t="s">
        <v>309</v>
      </c>
      <c r="F210" s="144" t="s">
        <v>310</v>
      </c>
      <c r="G210" s="145" t="s">
        <v>220</v>
      </c>
      <c r="H210" s="146">
        <v>10.06</v>
      </c>
      <c r="I210" s="147"/>
      <c r="J210" s="148">
        <f>ROUND(I210*H210,2)</f>
        <v>0</v>
      </c>
      <c r="K210" s="149"/>
      <c r="L210" s="32"/>
      <c r="M210" s="150" t="s">
        <v>1</v>
      </c>
      <c r="N210" s="151" t="s">
        <v>42</v>
      </c>
      <c r="P210" s="152">
        <f>O210*H210</f>
        <v>0</v>
      </c>
      <c r="Q210" s="152">
        <v>0</v>
      </c>
      <c r="R210" s="152">
        <f>Q210*H210</f>
        <v>0</v>
      </c>
      <c r="S210" s="152">
        <v>0</v>
      </c>
      <c r="T210" s="153">
        <f>S210*H210</f>
        <v>0</v>
      </c>
      <c r="AR210" s="154" t="s">
        <v>156</v>
      </c>
      <c r="AT210" s="154" t="s">
        <v>152</v>
      </c>
      <c r="AU210" s="154" t="s">
        <v>86</v>
      </c>
      <c r="AY210" s="16" t="s">
        <v>148</v>
      </c>
      <c r="BE210" s="92">
        <f>IF(N210="základní",J210,0)</f>
        <v>0</v>
      </c>
      <c r="BF210" s="92">
        <f>IF(N210="snížená",J210,0)</f>
        <v>0</v>
      </c>
      <c r="BG210" s="92">
        <f>IF(N210="zákl. přenesená",J210,0)</f>
        <v>0</v>
      </c>
      <c r="BH210" s="92">
        <f>IF(N210="sníž. přenesená",J210,0)</f>
        <v>0</v>
      </c>
      <c r="BI210" s="92">
        <f>IF(N210="nulová",J210,0)</f>
        <v>0</v>
      </c>
      <c r="BJ210" s="16" t="s">
        <v>84</v>
      </c>
      <c r="BK210" s="92">
        <f>ROUND(I210*H210,2)</f>
        <v>0</v>
      </c>
      <c r="BL210" s="16" t="s">
        <v>156</v>
      </c>
      <c r="BM210" s="154" t="s">
        <v>406</v>
      </c>
    </row>
    <row r="211" spans="2:65" s="14" customFormat="1" x14ac:dyDescent="0.2">
      <c r="B211" s="170"/>
      <c r="D211" s="156" t="s">
        <v>163</v>
      </c>
      <c r="E211" s="171" t="s">
        <v>1</v>
      </c>
      <c r="F211" s="172" t="s">
        <v>581</v>
      </c>
      <c r="H211" s="171" t="s">
        <v>1</v>
      </c>
      <c r="I211" s="173"/>
      <c r="L211" s="170"/>
      <c r="M211" s="174"/>
      <c r="T211" s="175"/>
      <c r="AT211" s="171" t="s">
        <v>163</v>
      </c>
      <c r="AU211" s="171" t="s">
        <v>86</v>
      </c>
      <c r="AV211" s="14" t="s">
        <v>84</v>
      </c>
      <c r="AW211" s="14" t="s">
        <v>30</v>
      </c>
      <c r="AX211" s="14" t="s">
        <v>77</v>
      </c>
      <c r="AY211" s="171" t="s">
        <v>148</v>
      </c>
    </row>
    <row r="212" spans="2:65" s="12" customFormat="1" x14ac:dyDescent="0.2">
      <c r="B212" s="155"/>
      <c r="D212" s="156" t="s">
        <v>163</v>
      </c>
      <c r="E212" s="157" t="s">
        <v>1</v>
      </c>
      <c r="F212" s="158" t="s">
        <v>582</v>
      </c>
      <c r="H212" s="159">
        <v>10.06</v>
      </c>
      <c r="I212" s="160"/>
      <c r="L212" s="155"/>
      <c r="M212" s="161"/>
      <c r="T212" s="162"/>
      <c r="AT212" s="157" t="s">
        <v>163</v>
      </c>
      <c r="AU212" s="157" t="s">
        <v>86</v>
      </c>
      <c r="AV212" s="12" t="s">
        <v>86</v>
      </c>
      <c r="AW212" s="12" t="s">
        <v>30</v>
      </c>
      <c r="AX212" s="12" t="s">
        <v>77</v>
      </c>
      <c r="AY212" s="157" t="s">
        <v>148</v>
      </c>
    </row>
    <row r="213" spans="2:65" s="13" customFormat="1" x14ac:dyDescent="0.2">
      <c r="B213" s="163"/>
      <c r="D213" s="156" t="s">
        <v>163</v>
      </c>
      <c r="E213" s="164" t="s">
        <v>1</v>
      </c>
      <c r="F213" s="165" t="s">
        <v>166</v>
      </c>
      <c r="H213" s="166">
        <v>10.06</v>
      </c>
      <c r="I213" s="167"/>
      <c r="L213" s="163"/>
      <c r="M213" s="168"/>
      <c r="T213" s="169"/>
      <c r="AT213" s="164" t="s">
        <v>163</v>
      </c>
      <c r="AU213" s="164" t="s">
        <v>86</v>
      </c>
      <c r="AV213" s="13" t="s">
        <v>156</v>
      </c>
      <c r="AW213" s="13" t="s">
        <v>30</v>
      </c>
      <c r="AX213" s="13" t="s">
        <v>84</v>
      </c>
      <c r="AY213" s="164" t="s">
        <v>148</v>
      </c>
    </row>
    <row r="214" spans="2:65" s="1" customFormat="1" ht="16.5" customHeight="1" x14ac:dyDescent="0.2">
      <c r="B214" s="32"/>
      <c r="C214" s="142" t="s">
        <v>271</v>
      </c>
      <c r="D214" s="142" t="s">
        <v>152</v>
      </c>
      <c r="E214" s="143" t="s">
        <v>583</v>
      </c>
      <c r="F214" s="144" t="s">
        <v>584</v>
      </c>
      <c r="G214" s="145" t="s">
        <v>155</v>
      </c>
      <c r="H214" s="146">
        <v>480.52</v>
      </c>
      <c r="I214" s="147"/>
      <c r="J214" s="148">
        <f>ROUND(I214*H214,2)</f>
        <v>0</v>
      </c>
      <c r="K214" s="149"/>
      <c r="L214" s="32"/>
      <c r="M214" s="150" t="s">
        <v>1</v>
      </c>
      <c r="N214" s="151" t="s">
        <v>42</v>
      </c>
      <c r="P214" s="152">
        <f>O214*H214</f>
        <v>0</v>
      </c>
      <c r="Q214" s="152">
        <v>0</v>
      </c>
      <c r="R214" s="152">
        <f>Q214*H214</f>
        <v>0</v>
      </c>
      <c r="S214" s="152">
        <v>0</v>
      </c>
      <c r="T214" s="153">
        <f>S214*H214</f>
        <v>0</v>
      </c>
      <c r="AR214" s="154" t="s">
        <v>156</v>
      </c>
      <c r="AT214" s="154" t="s">
        <v>152</v>
      </c>
      <c r="AU214" s="154" t="s">
        <v>86</v>
      </c>
      <c r="AY214" s="16" t="s">
        <v>148</v>
      </c>
      <c r="BE214" s="92">
        <f>IF(N214="základní",J214,0)</f>
        <v>0</v>
      </c>
      <c r="BF214" s="92">
        <f>IF(N214="snížená",J214,0)</f>
        <v>0</v>
      </c>
      <c r="BG214" s="92">
        <f>IF(N214="zákl. přenesená",J214,0)</f>
        <v>0</v>
      </c>
      <c r="BH214" s="92">
        <f>IF(N214="sníž. přenesená",J214,0)</f>
        <v>0</v>
      </c>
      <c r="BI214" s="92">
        <f>IF(N214="nulová",J214,0)</f>
        <v>0</v>
      </c>
      <c r="BJ214" s="16" t="s">
        <v>84</v>
      </c>
      <c r="BK214" s="92">
        <f>ROUND(I214*H214,2)</f>
        <v>0</v>
      </c>
      <c r="BL214" s="16" t="s">
        <v>156</v>
      </c>
      <c r="BM214" s="154" t="s">
        <v>419</v>
      </c>
    </row>
    <row r="215" spans="2:65" s="14" customFormat="1" x14ac:dyDescent="0.2">
      <c r="B215" s="170"/>
      <c r="D215" s="156" t="s">
        <v>163</v>
      </c>
      <c r="E215" s="171" t="s">
        <v>1</v>
      </c>
      <c r="F215" s="172" t="s">
        <v>585</v>
      </c>
      <c r="H215" s="171" t="s">
        <v>1</v>
      </c>
      <c r="I215" s="173"/>
      <c r="L215" s="170"/>
      <c r="M215" s="174"/>
      <c r="T215" s="175"/>
      <c r="AT215" s="171" t="s">
        <v>163</v>
      </c>
      <c r="AU215" s="171" t="s">
        <v>86</v>
      </c>
      <c r="AV215" s="14" t="s">
        <v>84</v>
      </c>
      <c r="AW215" s="14" t="s">
        <v>30</v>
      </c>
      <c r="AX215" s="14" t="s">
        <v>77</v>
      </c>
      <c r="AY215" s="171" t="s">
        <v>148</v>
      </c>
    </row>
    <row r="216" spans="2:65" s="12" customFormat="1" x14ac:dyDescent="0.2">
      <c r="B216" s="155"/>
      <c r="D216" s="156" t="s">
        <v>163</v>
      </c>
      <c r="E216" s="157" t="s">
        <v>1</v>
      </c>
      <c r="F216" s="158" t="s">
        <v>578</v>
      </c>
      <c r="H216" s="159">
        <v>193.2</v>
      </c>
      <c r="I216" s="160"/>
      <c r="L216" s="155"/>
      <c r="M216" s="161"/>
      <c r="T216" s="162"/>
      <c r="AT216" s="157" t="s">
        <v>163</v>
      </c>
      <c r="AU216" s="157" t="s">
        <v>86</v>
      </c>
      <c r="AV216" s="12" t="s">
        <v>86</v>
      </c>
      <c r="AW216" s="12" t="s">
        <v>30</v>
      </c>
      <c r="AX216" s="12" t="s">
        <v>77</v>
      </c>
      <c r="AY216" s="157" t="s">
        <v>148</v>
      </c>
    </row>
    <row r="217" spans="2:65" s="12" customFormat="1" x14ac:dyDescent="0.2">
      <c r="B217" s="155"/>
      <c r="D217" s="156" t="s">
        <v>163</v>
      </c>
      <c r="E217" s="157" t="s">
        <v>1</v>
      </c>
      <c r="F217" s="158" t="s">
        <v>579</v>
      </c>
      <c r="H217" s="159">
        <v>36.96</v>
      </c>
      <c r="I217" s="160"/>
      <c r="L217" s="155"/>
      <c r="M217" s="161"/>
      <c r="T217" s="162"/>
      <c r="AT217" s="157" t="s">
        <v>163</v>
      </c>
      <c r="AU217" s="157" t="s">
        <v>86</v>
      </c>
      <c r="AV217" s="12" t="s">
        <v>86</v>
      </c>
      <c r="AW217" s="12" t="s">
        <v>30</v>
      </c>
      <c r="AX217" s="12" t="s">
        <v>77</v>
      </c>
      <c r="AY217" s="157" t="s">
        <v>148</v>
      </c>
    </row>
    <row r="218" spans="2:65" s="12" customFormat="1" x14ac:dyDescent="0.2">
      <c r="B218" s="155"/>
      <c r="D218" s="156" t="s">
        <v>163</v>
      </c>
      <c r="E218" s="157" t="s">
        <v>1</v>
      </c>
      <c r="F218" s="158" t="s">
        <v>580</v>
      </c>
      <c r="H218" s="159">
        <v>250.36</v>
      </c>
      <c r="I218" s="160"/>
      <c r="L218" s="155"/>
      <c r="M218" s="161"/>
      <c r="T218" s="162"/>
      <c r="AT218" s="157" t="s">
        <v>163</v>
      </c>
      <c r="AU218" s="157" t="s">
        <v>86</v>
      </c>
      <c r="AV218" s="12" t="s">
        <v>86</v>
      </c>
      <c r="AW218" s="12" t="s">
        <v>30</v>
      </c>
      <c r="AX218" s="12" t="s">
        <v>77</v>
      </c>
      <c r="AY218" s="157" t="s">
        <v>148</v>
      </c>
    </row>
    <row r="219" spans="2:65" s="13" customFormat="1" x14ac:dyDescent="0.2">
      <c r="B219" s="163"/>
      <c r="D219" s="156" t="s">
        <v>163</v>
      </c>
      <c r="E219" s="164" t="s">
        <v>1</v>
      </c>
      <c r="F219" s="165" t="s">
        <v>166</v>
      </c>
      <c r="H219" s="166">
        <v>480.52</v>
      </c>
      <c r="I219" s="167"/>
      <c r="L219" s="163"/>
      <c r="M219" s="168"/>
      <c r="T219" s="169"/>
      <c r="AT219" s="164" t="s">
        <v>163</v>
      </c>
      <c r="AU219" s="164" t="s">
        <v>86</v>
      </c>
      <c r="AV219" s="13" t="s">
        <v>156</v>
      </c>
      <c r="AW219" s="13" t="s">
        <v>30</v>
      </c>
      <c r="AX219" s="13" t="s">
        <v>84</v>
      </c>
      <c r="AY219" s="164" t="s">
        <v>148</v>
      </c>
    </row>
    <row r="220" spans="2:65" s="11" customFormat="1" ht="22.75" customHeight="1" x14ac:dyDescent="0.25">
      <c r="B220" s="130"/>
      <c r="D220" s="131" t="s">
        <v>76</v>
      </c>
      <c r="E220" s="140" t="s">
        <v>176</v>
      </c>
      <c r="F220" s="140" t="s">
        <v>334</v>
      </c>
      <c r="I220" s="133"/>
      <c r="J220" s="141">
        <f>BK220</f>
        <v>0</v>
      </c>
      <c r="L220" s="130"/>
      <c r="M220" s="135"/>
      <c r="P220" s="136">
        <f>SUM(P221:P232)</f>
        <v>0</v>
      </c>
      <c r="R220" s="136">
        <f>SUM(R221:R232)</f>
        <v>0</v>
      </c>
      <c r="T220" s="137">
        <f>SUM(T221:T232)</f>
        <v>0</v>
      </c>
      <c r="AR220" s="131" t="s">
        <v>84</v>
      </c>
      <c r="AT220" s="138" t="s">
        <v>76</v>
      </c>
      <c r="AU220" s="138" t="s">
        <v>84</v>
      </c>
      <c r="AY220" s="131" t="s">
        <v>148</v>
      </c>
      <c r="BK220" s="139">
        <f>SUM(BK221:BK232)</f>
        <v>0</v>
      </c>
    </row>
    <row r="221" spans="2:65" s="1" customFormat="1" ht="24.15" customHeight="1" x14ac:dyDescent="0.2">
      <c r="B221" s="32"/>
      <c r="C221" s="142" t="s">
        <v>276</v>
      </c>
      <c r="D221" s="142" t="s">
        <v>152</v>
      </c>
      <c r="E221" s="143" t="s">
        <v>586</v>
      </c>
      <c r="F221" s="144" t="s">
        <v>587</v>
      </c>
      <c r="G221" s="145" t="s">
        <v>155</v>
      </c>
      <c r="H221" s="146">
        <v>28.742999999999999</v>
      </c>
      <c r="I221" s="147"/>
      <c r="J221" s="148">
        <f>ROUND(I221*H221,2)</f>
        <v>0</v>
      </c>
      <c r="K221" s="149"/>
      <c r="L221" s="32"/>
      <c r="M221" s="150" t="s">
        <v>1</v>
      </c>
      <c r="N221" s="151" t="s">
        <v>42</v>
      </c>
      <c r="P221" s="152">
        <f>O221*H221</f>
        <v>0</v>
      </c>
      <c r="Q221" s="152">
        <v>0</v>
      </c>
      <c r="R221" s="152">
        <f>Q221*H221</f>
        <v>0</v>
      </c>
      <c r="S221" s="152">
        <v>0</v>
      </c>
      <c r="T221" s="153">
        <f>S221*H221</f>
        <v>0</v>
      </c>
      <c r="AR221" s="154" t="s">
        <v>156</v>
      </c>
      <c r="AT221" s="154" t="s">
        <v>152</v>
      </c>
      <c r="AU221" s="154" t="s">
        <v>86</v>
      </c>
      <c r="AY221" s="16" t="s">
        <v>148</v>
      </c>
      <c r="BE221" s="92">
        <f>IF(N221="základní",J221,0)</f>
        <v>0</v>
      </c>
      <c r="BF221" s="92">
        <f>IF(N221="snížená",J221,0)</f>
        <v>0</v>
      </c>
      <c r="BG221" s="92">
        <f>IF(N221="zákl. přenesená",J221,0)</f>
        <v>0</v>
      </c>
      <c r="BH221" s="92">
        <f>IF(N221="sníž. přenesená",J221,0)</f>
        <v>0</v>
      </c>
      <c r="BI221" s="92">
        <f>IF(N221="nulová",J221,0)</f>
        <v>0</v>
      </c>
      <c r="BJ221" s="16" t="s">
        <v>84</v>
      </c>
      <c r="BK221" s="92">
        <f>ROUND(I221*H221,2)</f>
        <v>0</v>
      </c>
      <c r="BL221" s="16" t="s">
        <v>156</v>
      </c>
      <c r="BM221" s="154" t="s">
        <v>588</v>
      </c>
    </row>
    <row r="222" spans="2:65" s="14" customFormat="1" x14ac:dyDescent="0.2">
      <c r="B222" s="170"/>
      <c r="D222" s="156" t="s">
        <v>163</v>
      </c>
      <c r="E222" s="171" t="s">
        <v>1</v>
      </c>
      <c r="F222" s="172" t="s">
        <v>589</v>
      </c>
      <c r="H222" s="171" t="s">
        <v>1</v>
      </c>
      <c r="I222" s="173"/>
      <c r="L222" s="170"/>
      <c r="M222" s="174"/>
      <c r="T222" s="175"/>
      <c r="AT222" s="171" t="s">
        <v>163</v>
      </c>
      <c r="AU222" s="171" t="s">
        <v>86</v>
      </c>
      <c r="AV222" s="14" t="s">
        <v>84</v>
      </c>
      <c r="AW222" s="14" t="s">
        <v>30</v>
      </c>
      <c r="AX222" s="14" t="s">
        <v>77</v>
      </c>
      <c r="AY222" s="171" t="s">
        <v>148</v>
      </c>
    </row>
    <row r="223" spans="2:65" s="12" customFormat="1" x14ac:dyDescent="0.2">
      <c r="B223" s="155"/>
      <c r="D223" s="156" t="s">
        <v>163</v>
      </c>
      <c r="E223" s="157" t="s">
        <v>1</v>
      </c>
      <c r="F223" s="158" t="s">
        <v>590</v>
      </c>
      <c r="H223" s="159">
        <v>28.742999999999999</v>
      </c>
      <c r="I223" s="160"/>
      <c r="L223" s="155"/>
      <c r="M223" s="161"/>
      <c r="T223" s="162"/>
      <c r="AT223" s="157" t="s">
        <v>163</v>
      </c>
      <c r="AU223" s="157" t="s">
        <v>86</v>
      </c>
      <c r="AV223" s="12" t="s">
        <v>86</v>
      </c>
      <c r="AW223" s="12" t="s">
        <v>30</v>
      </c>
      <c r="AX223" s="12" t="s">
        <v>77</v>
      </c>
      <c r="AY223" s="157" t="s">
        <v>148</v>
      </c>
    </row>
    <row r="224" spans="2:65" s="13" customFormat="1" x14ac:dyDescent="0.2">
      <c r="B224" s="163"/>
      <c r="D224" s="156" t="s">
        <v>163</v>
      </c>
      <c r="E224" s="164" t="s">
        <v>1</v>
      </c>
      <c r="F224" s="165" t="s">
        <v>166</v>
      </c>
      <c r="H224" s="166">
        <v>28.742999999999999</v>
      </c>
      <c r="I224" s="167"/>
      <c r="L224" s="163"/>
      <c r="M224" s="168"/>
      <c r="T224" s="169"/>
      <c r="AT224" s="164" t="s">
        <v>163</v>
      </c>
      <c r="AU224" s="164" t="s">
        <v>86</v>
      </c>
      <c r="AV224" s="13" t="s">
        <v>156</v>
      </c>
      <c r="AW224" s="13" t="s">
        <v>30</v>
      </c>
      <c r="AX224" s="13" t="s">
        <v>84</v>
      </c>
      <c r="AY224" s="164" t="s">
        <v>148</v>
      </c>
    </row>
    <row r="225" spans="2:65" s="1" customFormat="1" ht="24.15" customHeight="1" x14ac:dyDescent="0.2">
      <c r="B225" s="32"/>
      <c r="C225" s="142" t="s">
        <v>281</v>
      </c>
      <c r="D225" s="142" t="s">
        <v>152</v>
      </c>
      <c r="E225" s="143" t="s">
        <v>591</v>
      </c>
      <c r="F225" s="144" t="s">
        <v>592</v>
      </c>
      <c r="G225" s="145" t="s">
        <v>155</v>
      </c>
      <c r="H225" s="146">
        <v>480.52</v>
      </c>
      <c r="I225" s="147"/>
      <c r="J225" s="148">
        <f>ROUND(I225*H225,2)</f>
        <v>0</v>
      </c>
      <c r="K225" s="149"/>
      <c r="L225" s="32"/>
      <c r="M225" s="150" t="s">
        <v>1</v>
      </c>
      <c r="N225" s="151" t="s">
        <v>42</v>
      </c>
      <c r="P225" s="152">
        <f>O225*H225</f>
        <v>0</v>
      </c>
      <c r="Q225" s="152">
        <v>0</v>
      </c>
      <c r="R225" s="152">
        <f>Q225*H225</f>
        <v>0</v>
      </c>
      <c r="S225" s="152">
        <v>0</v>
      </c>
      <c r="T225" s="153">
        <f>S225*H225</f>
        <v>0</v>
      </c>
      <c r="AR225" s="154" t="s">
        <v>156</v>
      </c>
      <c r="AT225" s="154" t="s">
        <v>152</v>
      </c>
      <c r="AU225" s="154" t="s">
        <v>86</v>
      </c>
      <c r="AY225" s="16" t="s">
        <v>148</v>
      </c>
      <c r="BE225" s="92">
        <f>IF(N225="základní",J225,0)</f>
        <v>0</v>
      </c>
      <c r="BF225" s="92">
        <f>IF(N225="snížená",J225,0)</f>
        <v>0</v>
      </c>
      <c r="BG225" s="92">
        <f>IF(N225="zákl. přenesená",J225,0)</f>
        <v>0</v>
      </c>
      <c r="BH225" s="92">
        <f>IF(N225="sníž. přenesená",J225,0)</f>
        <v>0</v>
      </c>
      <c r="BI225" s="92">
        <f>IF(N225="nulová",J225,0)</f>
        <v>0</v>
      </c>
      <c r="BJ225" s="16" t="s">
        <v>84</v>
      </c>
      <c r="BK225" s="92">
        <f>ROUND(I225*H225,2)</f>
        <v>0</v>
      </c>
      <c r="BL225" s="16" t="s">
        <v>156</v>
      </c>
      <c r="BM225" s="154" t="s">
        <v>593</v>
      </c>
    </row>
    <row r="226" spans="2:65" s="12" customFormat="1" x14ac:dyDescent="0.2">
      <c r="B226" s="155"/>
      <c r="D226" s="156" t="s">
        <v>163</v>
      </c>
      <c r="E226" s="157" t="s">
        <v>1</v>
      </c>
      <c r="F226" s="158" t="s">
        <v>578</v>
      </c>
      <c r="H226" s="159">
        <v>193.2</v>
      </c>
      <c r="I226" s="160"/>
      <c r="L226" s="155"/>
      <c r="M226" s="161"/>
      <c r="T226" s="162"/>
      <c r="AT226" s="157" t="s">
        <v>163</v>
      </c>
      <c r="AU226" s="157" t="s">
        <v>86</v>
      </c>
      <c r="AV226" s="12" t="s">
        <v>86</v>
      </c>
      <c r="AW226" s="12" t="s">
        <v>30</v>
      </c>
      <c r="AX226" s="12" t="s">
        <v>77</v>
      </c>
      <c r="AY226" s="157" t="s">
        <v>148</v>
      </c>
    </row>
    <row r="227" spans="2:65" s="12" customFormat="1" x14ac:dyDescent="0.2">
      <c r="B227" s="155"/>
      <c r="D227" s="156" t="s">
        <v>163</v>
      </c>
      <c r="E227" s="157" t="s">
        <v>1</v>
      </c>
      <c r="F227" s="158" t="s">
        <v>579</v>
      </c>
      <c r="H227" s="159">
        <v>36.96</v>
      </c>
      <c r="I227" s="160"/>
      <c r="L227" s="155"/>
      <c r="M227" s="161"/>
      <c r="T227" s="162"/>
      <c r="AT227" s="157" t="s">
        <v>163</v>
      </c>
      <c r="AU227" s="157" t="s">
        <v>86</v>
      </c>
      <c r="AV227" s="12" t="s">
        <v>86</v>
      </c>
      <c r="AW227" s="12" t="s">
        <v>30</v>
      </c>
      <c r="AX227" s="12" t="s">
        <v>77</v>
      </c>
      <c r="AY227" s="157" t="s">
        <v>148</v>
      </c>
    </row>
    <row r="228" spans="2:65" s="12" customFormat="1" x14ac:dyDescent="0.2">
      <c r="B228" s="155"/>
      <c r="D228" s="156" t="s">
        <v>163</v>
      </c>
      <c r="E228" s="157" t="s">
        <v>1</v>
      </c>
      <c r="F228" s="158" t="s">
        <v>580</v>
      </c>
      <c r="H228" s="159">
        <v>250.36</v>
      </c>
      <c r="I228" s="160"/>
      <c r="L228" s="155"/>
      <c r="M228" s="161"/>
      <c r="T228" s="162"/>
      <c r="AT228" s="157" t="s">
        <v>163</v>
      </c>
      <c r="AU228" s="157" t="s">
        <v>86</v>
      </c>
      <c r="AV228" s="12" t="s">
        <v>86</v>
      </c>
      <c r="AW228" s="12" t="s">
        <v>30</v>
      </c>
      <c r="AX228" s="12" t="s">
        <v>77</v>
      </c>
      <c r="AY228" s="157" t="s">
        <v>148</v>
      </c>
    </row>
    <row r="229" spans="2:65" s="13" customFormat="1" x14ac:dyDescent="0.2">
      <c r="B229" s="163"/>
      <c r="D229" s="156" t="s">
        <v>163</v>
      </c>
      <c r="E229" s="164" t="s">
        <v>1</v>
      </c>
      <c r="F229" s="165" t="s">
        <v>166</v>
      </c>
      <c r="H229" s="166">
        <v>480.52</v>
      </c>
      <c r="I229" s="167"/>
      <c r="L229" s="163"/>
      <c r="M229" s="168"/>
      <c r="T229" s="169"/>
      <c r="AT229" s="164" t="s">
        <v>163</v>
      </c>
      <c r="AU229" s="164" t="s">
        <v>86</v>
      </c>
      <c r="AV229" s="13" t="s">
        <v>156</v>
      </c>
      <c r="AW229" s="13" t="s">
        <v>30</v>
      </c>
      <c r="AX229" s="13" t="s">
        <v>84</v>
      </c>
      <c r="AY229" s="164" t="s">
        <v>148</v>
      </c>
    </row>
    <row r="230" spans="2:65" s="1" customFormat="1" ht="16.5" customHeight="1" x14ac:dyDescent="0.2">
      <c r="B230" s="32"/>
      <c r="C230" s="176" t="s">
        <v>285</v>
      </c>
      <c r="D230" s="176" t="s">
        <v>400</v>
      </c>
      <c r="E230" s="177" t="s">
        <v>594</v>
      </c>
      <c r="F230" s="178" t="s">
        <v>595</v>
      </c>
      <c r="G230" s="179" t="s">
        <v>155</v>
      </c>
      <c r="H230" s="180">
        <v>494.93599999999998</v>
      </c>
      <c r="I230" s="181"/>
      <c r="J230" s="182">
        <f>ROUND(I230*H230,2)</f>
        <v>0</v>
      </c>
      <c r="K230" s="183"/>
      <c r="L230" s="184"/>
      <c r="M230" s="185" t="s">
        <v>1</v>
      </c>
      <c r="N230" s="186" t="s">
        <v>42</v>
      </c>
      <c r="P230" s="152">
        <f>O230*H230</f>
        <v>0</v>
      </c>
      <c r="Q230" s="152">
        <v>0</v>
      </c>
      <c r="R230" s="152">
        <f>Q230*H230</f>
        <v>0</v>
      </c>
      <c r="S230" s="152">
        <v>0</v>
      </c>
      <c r="T230" s="153">
        <f>S230*H230</f>
        <v>0</v>
      </c>
      <c r="AR230" s="154" t="s">
        <v>188</v>
      </c>
      <c r="AT230" s="154" t="s">
        <v>400</v>
      </c>
      <c r="AU230" s="154" t="s">
        <v>86</v>
      </c>
      <c r="AY230" s="16" t="s">
        <v>148</v>
      </c>
      <c r="BE230" s="92">
        <f>IF(N230="základní",J230,0)</f>
        <v>0</v>
      </c>
      <c r="BF230" s="92">
        <f>IF(N230="snížená",J230,0)</f>
        <v>0</v>
      </c>
      <c r="BG230" s="92">
        <f>IF(N230="zákl. přenesená",J230,0)</f>
        <v>0</v>
      </c>
      <c r="BH230" s="92">
        <f>IF(N230="sníž. přenesená",J230,0)</f>
        <v>0</v>
      </c>
      <c r="BI230" s="92">
        <f>IF(N230="nulová",J230,0)</f>
        <v>0</v>
      </c>
      <c r="BJ230" s="16" t="s">
        <v>84</v>
      </c>
      <c r="BK230" s="92">
        <f>ROUND(I230*H230,2)</f>
        <v>0</v>
      </c>
      <c r="BL230" s="16" t="s">
        <v>156</v>
      </c>
      <c r="BM230" s="154" t="s">
        <v>596</v>
      </c>
    </row>
    <row r="231" spans="2:65" s="12" customFormat="1" x14ac:dyDescent="0.2">
      <c r="B231" s="155"/>
      <c r="D231" s="156" t="s">
        <v>163</v>
      </c>
      <c r="E231" s="157" t="s">
        <v>1</v>
      </c>
      <c r="F231" s="158" t="s">
        <v>597</v>
      </c>
      <c r="H231" s="159">
        <v>494.93599999999998</v>
      </c>
      <c r="I231" s="160"/>
      <c r="L231" s="155"/>
      <c r="M231" s="161"/>
      <c r="T231" s="162"/>
      <c r="AT231" s="157" t="s">
        <v>163</v>
      </c>
      <c r="AU231" s="157" t="s">
        <v>86</v>
      </c>
      <c r="AV231" s="12" t="s">
        <v>86</v>
      </c>
      <c r="AW231" s="12" t="s">
        <v>30</v>
      </c>
      <c r="AX231" s="12" t="s">
        <v>77</v>
      </c>
      <c r="AY231" s="157" t="s">
        <v>148</v>
      </c>
    </row>
    <row r="232" spans="2:65" s="13" customFormat="1" x14ac:dyDescent="0.2">
      <c r="B232" s="163"/>
      <c r="D232" s="156" t="s">
        <v>163</v>
      </c>
      <c r="E232" s="164" t="s">
        <v>1</v>
      </c>
      <c r="F232" s="165" t="s">
        <v>166</v>
      </c>
      <c r="H232" s="166">
        <v>494.93599999999998</v>
      </c>
      <c r="I232" s="167"/>
      <c r="L232" s="163"/>
      <c r="M232" s="168"/>
      <c r="T232" s="169"/>
      <c r="AT232" s="164" t="s">
        <v>163</v>
      </c>
      <c r="AU232" s="164" t="s">
        <v>86</v>
      </c>
      <c r="AV232" s="13" t="s">
        <v>156</v>
      </c>
      <c r="AW232" s="13" t="s">
        <v>30</v>
      </c>
      <c r="AX232" s="13" t="s">
        <v>84</v>
      </c>
      <c r="AY232" s="164" t="s">
        <v>148</v>
      </c>
    </row>
    <row r="233" spans="2:65" s="11" customFormat="1" ht="22.75" customHeight="1" x14ac:dyDescent="0.25">
      <c r="B233" s="130"/>
      <c r="D233" s="131" t="s">
        <v>76</v>
      </c>
      <c r="E233" s="140" t="s">
        <v>192</v>
      </c>
      <c r="F233" s="140" t="s">
        <v>341</v>
      </c>
      <c r="I233" s="133"/>
      <c r="J233" s="141">
        <f>BK233</f>
        <v>0</v>
      </c>
      <c r="L233" s="130"/>
      <c r="M233" s="135"/>
      <c r="P233" s="136">
        <f>P234+P239+P241</f>
        <v>0</v>
      </c>
      <c r="R233" s="136">
        <f>R234+R239+R241</f>
        <v>0</v>
      </c>
      <c r="T233" s="137">
        <f>T234+T239+T241</f>
        <v>0</v>
      </c>
      <c r="AR233" s="131" t="s">
        <v>84</v>
      </c>
      <c r="AT233" s="138" t="s">
        <v>76</v>
      </c>
      <c r="AU233" s="138" t="s">
        <v>84</v>
      </c>
      <c r="AY233" s="131" t="s">
        <v>148</v>
      </c>
      <c r="BK233" s="139">
        <f>BK234+BK239+BK241</f>
        <v>0</v>
      </c>
    </row>
    <row r="234" spans="2:65" s="11" customFormat="1" ht="20.9" customHeight="1" x14ac:dyDescent="0.25">
      <c r="B234" s="130"/>
      <c r="D234" s="131" t="s">
        <v>76</v>
      </c>
      <c r="E234" s="140" t="s">
        <v>348</v>
      </c>
      <c r="F234" s="140" t="s">
        <v>349</v>
      </c>
      <c r="I234" s="133"/>
      <c r="J234" s="141">
        <f>BK234</f>
        <v>0</v>
      </c>
      <c r="L234" s="130"/>
      <c r="M234" s="135"/>
      <c r="P234" s="136">
        <f>SUM(P235:P238)</f>
        <v>0</v>
      </c>
      <c r="R234" s="136">
        <f>SUM(R235:R238)</f>
        <v>0</v>
      </c>
      <c r="T234" s="137">
        <f>SUM(T235:T238)</f>
        <v>0</v>
      </c>
      <c r="AR234" s="131" t="s">
        <v>84</v>
      </c>
      <c r="AT234" s="138" t="s">
        <v>76</v>
      </c>
      <c r="AU234" s="138" t="s">
        <v>86</v>
      </c>
      <c r="AY234" s="131" t="s">
        <v>148</v>
      </c>
      <c r="BK234" s="139">
        <f>SUM(BK235:BK238)</f>
        <v>0</v>
      </c>
    </row>
    <row r="235" spans="2:65" s="1" customFormat="1" ht="16.5" customHeight="1" x14ac:dyDescent="0.2">
      <c r="B235" s="32"/>
      <c r="C235" s="142" t="s">
        <v>292</v>
      </c>
      <c r="D235" s="142" t="s">
        <v>152</v>
      </c>
      <c r="E235" s="143" t="s">
        <v>598</v>
      </c>
      <c r="F235" s="144" t="s">
        <v>599</v>
      </c>
      <c r="G235" s="145" t="s">
        <v>155</v>
      </c>
      <c r="H235" s="146">
        <v>195</v>
      </c>
      <c r="I235" s="147"/>
      <c r="J235" s="148">
        <f>ROUND(I235*H235,2)</f>
        <v>0</v>
      </c>
      <c r="K235" s="149"/>
      <c r="L235" s="32"/>
      <c r="M235" s="150" t="s">
        <v>1</v>
      </c>
      <c r="N235" s="151" t="s">
        <v>42</v>
      </c>
      <c r="P235" s="152">
        <f>O235*H235</f>
        <v>0</v>
      </c>
      <c r="Q235" s="152">
        <v>0</v>
      </c>
      <c r="R235" s="152">
        <f>Q235*H235</f>
        <v>0</v>
      </c>
      <c r="S235" s="152">
        <v>0</v>
      </c>
      <c r="T235" s="153">
        <f>S235*H235</f>
        <v>0</v>
      </c>
      <c r="AR235" s="154" t="s">
        <v>156</v>
      </c>
      <c r="AT235" s="154" t="s">
        <v>152</v>
      </c>
      <c r="AU235" s="154" t="s">
        <v>157</v>
      </c>
      <c r="AY235" s="16" t="s">
        <v>148</v>
      </c>
      <c r="BE235" s="92">
        <f>IF(N235="základní",J235,0)</f>
        <v>0</v>
      </c>
      <c r="BF235" s="92">
        <f>IF(N235="snížená",J235,0)</f>
        <v>0</v>
      </c>
      <c r="BG235" s="92">
        <f>IF(N235="zákl. přenesená",J235,0)</f>
        <v>0</v>
      </c>
      <c r="BH235" s="92">
        <f>IF(N235="sníž. přenesená",J235,0)</f>
        <v>0</v>
      </c>
      <c r="BI235" s="92">
        <f>IF(N235="nulová",J235,0)</f>
        <v>0</v>
      </c>
      <c r="BJ235" s="16" t="s">
        <v>84</v>
      </c>
      <c r="BK235" s="92">
        <f>ROUND(I235*H235,2)</f>
        <v>0</v>
      </c>
      <c r="BL235" s="16" t="s">
        <v>156</v>
      </c>
      <c r="BM235" s="154" t="s">
        <v>600</v>
      </c>
    </row>
    <row r="236" spans="2:65" s="12" customFormat="1" x14ac:dyDescent="0.2">
      <c r="B236" s="155"/>
      <c r="D236" s="156" t="s">
        <v>163</v>
      </c>
      <c r="E236" s="157" t="s">
        <v>1</v>
      </c>
      <c r="F236" s="158" t="s">
        <v>601</v>
      </c>
      <c r="H236" s="159">
        <v>63</v>
      </c>
      <c r="I236" s="160"/>
      <c r="L236" s="155"/>
      <c r="M236" s="161"/>
      <c r="T236" s="162"/>
      <c r="AT236" s="157" t="s">
        <v>163</v>
      </c>
      <c r="AU236" s="157" t="s">
        <v>157</v>
      </c>
      <c r="AV236" s="12" t="s">
        <v>86</v>
      </c>
      <c r="AW236" s="12" t="s">
        <v>30</v>
      </c>
      <c r="AX236" s="12" t="s">
        <v>77</v>
      </c>
      <c r="AY236" s="157" t="s">
        <v>148</v>
      </c>
    </row>
    <row r="237" spans="2:65" s="12" customFormat="1" x14ac:dyDescent="0.2">
      <c r="B237" s="155"/>
      <c r="D237" s="156" t="s">
        <v>163</v>
      </c>
      <c r="E237" s="157" t="s">
        <v>1</v>
      </c>
      <c r="F237" s="158" t="s">
        <v>602</v>
      </c>
      <c r="H237" s="159">
        <v>132</v>
      </c>
      <c r="I237" s="160"/>
      <c r="L237" s="155"/>
      <c r="M237" s="161"/>
      <c r="T237" s="162"/>
      <c r="AT237" s="157" t="s">
        <v>163</v>
      </c>
      <c r="AU237" s="157" t="s">
        <v>157</v>
      </c>
      <c r="AV237" s="12" t="s">
        <v>86</v>
      </c>
      <c r="AW237" s="12" t="s">
        <v>30</v>
      </c>
      <c r="AX237" s="12" t="s">
        <v>77</v>
      </c>
      <c r="AY237" s="157" t="s">
        <v>148</v>
      </c>
    </row>
    <row r="238" spans="2:65" s="13" customFormat="1" x14ac:dyDescent="0.2">
      <c r="B238" s="163"/>
      <c r="D238" s="156" t="s">
        <v>163</v>
      </c>
      <c r="E238" s="164" t="s">
        <v>1</v>
      </c>
      <c r="F238" s="165" t="s">
        <v>166</v>
      </c>
      <c r="H238" s="166">
        <v>195</v>
      </c>
      <c r="I238" s="167"/>
      <c r="L238" s="163"/>
      <c r="M238" s="168"/>
      <c r="T238" s="169"/>
      <c r="AT238" s="164" t="s">
        <v>163</v>
      </c>
      <c r="AU238" s="164" t="s">
        <v>157</v>
      </c>
      <c r="AV238" s="13" t="s">
        <v>156</v>
      </c>
      <c r="AW238" s="13" t="s">
        <v>30</v>
      </c>
      <c r="AX238" s="13" t="s">
        <v>84</v>
      </c>
      <c r="AY238" s="164" t="s">
        <v>148</v>
      </c>
    </row>
    <row r="239" spans="2:65" s="11" customFormat="1" ht="20.9" customHeight="1" x14ac:dyDescent="0.25">
      <c r="B239" s="130"/>
      <c r="D239" s="131" t="s">
        <v>76</v>
      </c>
      <c r="E239" s="140" t="s">
        <v>371</v>
      </c>
      <c r="F239" s="140" t="s">
        <v>372</v>
      </c>
      <c r="I239" s="133"/>
      <c r="J239" s="141">
        <f>BK239</f>
        <v>0</v>
      </c>
      <c r="L239" s="130"/>
      <c r="M239" s="135"/>
      <c r="P239" s="136">
        <f>P240</f>
        <v>0</v>
      </c>
      <c r="R239" s="136">
        <f>R240</f>
        <v>0</v>
      </c>
      <c r="T239" s="137">
        <f>T240</f>
        <v>0</v>
      </c>
      <c r="AR239" s="131" t="s">
        <v>84</v>
      </c>
      <c r="AT239" s="138" t="s">
        <v>76</v>
      </c>
      <c r="AU239" s="138" t="s">
        <v>86</v>
      </c>
      <c r="AY239" s="131" t="s">
        <v>148</v>
      </c>
      <c r="BK239" s="139">
        <f>BK240</f>
        <v>0</v>
      </c>
    </row>
    <row r="240" spans="2:65" s="1" customFormat="1" ht="44.25" customHeight="1" x14ac:dyDescent="0.2">
      <c r="B240" s="32"/>
      <c r="C240" s="142" t="s">
        <v>298</v>
      </c>
      <c r="D240" s="142" t="s">
        <v>152</v>
      </c>
      <c r="E240" s="143" t="s">
        <v>480</v>
      </c>
      <c r="F240" s="144" t="s">
        <v>477</v>
      </c>
      <c r="G240" s="145" t="s">
        <v>288</v>
      </c>
      <c r="H240" s="146">
        <v>42.9</v>
      </c>
      <c r="I240" s="147"/>
      <c r="J240" s="148">
        <f>ROUND(I240*H240,2)</f>
        <v>0</v>
      </c>
      <c r="K240" s="149"/>
      <c r="L240" s="32"/>
      <c r="M240" s="150" t="s">
        <v>1</v>
      </c>
      <c r="N240" s="151" t="s">
        <v>42</v>
      </c>
      <c r="P240" s="152">
        <f>O240*H240</f>
        <v>0</v>
      </c>
      <c r="Q240" s="152">
        <v>0</v>
      </c>
      <c r="R240" s="152">
        <f>Q240*H240</f>
        <v>0</v>
      </c>
      <c r="S240" s="152">
        <v>0</v>
      </c>
      <c r="T240" s="153">
        <f>S240*H240</f>
        <v>0</v>
      </c>
      <c r="AR240" s="154" t="s">
        <v>156</v>
      </c>
      <c r="AT240" s="154" t="s">
        <v>152</v>
      </c>
      <c r="AU240" s="154" t="s">
        <v>157</v>
      </c>
      <c r="AY240" s="16" t="s">
        <v>148</v>
      </c>
      <c r="BE240" s="92">
        <f>IF(N240="základní",J240,0)</f>
        <v>0</v>
      </c>
      <c r="BF240" s="92">
        <f>IF(N240="snížená",J240,0)</f>
        <v>0</v>
      </c>
      <c r="BG240" s="92">
        <f>IF(N240="zákl. přenesená",J240,0)</f>
        <v>0</v>
      </c>
      <c r="BH240" s="92">
        <f>IF(N240="sníž. přenesená",J240,0)</f>
        <v>0</v>
      </c>
      <c r="BI240" s="92">
        <f>IF(N240="nulová",J240,0)</f>
        <v>0</v>
      </c>
      <c r="BJ240" s="16" t="s">
        <v>84</v>
      </c>
      <c r="BK240" s="92">
        <f>ROUND(I240*H240,2)</f>
        <v>0</v>
      </c>
      <c r="BL240" s="16" t="s">
        <v>156</v>
      </c>
      <c r="BM240" s="154" t="s">
        <v>603</v>
      </c>
    </row>
    <row r="241" spans="2:65" s="11" customFormat="1" ht="20.9" customHeight="1" x14ac:dyDescent="0.25">
      <c r="B241" s="130"/>
      <c r="D241" s="131" t="s">
        <v>76</v>
      </c>
      <c r="E241" s="140" t="s">
        <v>384</v>
      </c>
      <c r="F241" s="140" t="s">
        <v>385</v>
      </c>
      <c r="I241" s="133"/>
      <c r="J241" s="141">
        <f>BK241</f>
        <v>0</v>
      </c>
      <c r="L241" s="130"/>
      <c r="M241" s="135"/>
      <c r="P241" s="136">
        <f>P242</f>
        <v>0</v>
      </c>
      <c r="R241" s="136">
        <f>R242</f>
        <v>0</v>
      </c>
      <c r="T241" s="137">
        <f>T242</f>
        <v>0</v>
      </c>
      <c r="AR241" s="131" t="s">
        <v>84</v>
      </c>
      <c r="AT241" s="138" t="s">
        <v>76</v>
      </c>
      <c r="AU241" s="138" t="s">
        <v>86</v>
      </c>
      <c r="AY241" s="131" t="s">
        <v>148</v>
      </c>
      <c r="BK241" s="139">
        <f>BK242</f>
        <v>0</v>
      </c>
    </row>
    <row r="242" spans="2:65" s="1" customFormat="1" ht="16.5" customHeight="1" x14ac:dyDescent="0.2">
      <c r="B242" s="32"/>
      <c r="C242" s="142" t="s">
        <v>303</v>
      </c>
      <c r="D242" s="142" t="s">
        <v>152</v>
      </c>
      <c r="E242" s="143" t="s">
        <v>387</v>
      </c>
      <c r="F242" s="144" t="s">
        <v>388</v>
      </c>
      <c r="G242" s="145" t="s">
        <v>288</v>
      </c>
      <c r="H242" s="146">
        <v>406.87299999999999</v>
      </c>
      <c r="I242" s="147"/>
      <c r="J242" s="148">
        <f>ROUND(I242*H242,2)</f>
        <v>0</v>
      </c>
      <c r="K242" s="149"/>
      <c r="L242" s="32"/>
      <c r="M242" s="150" t="s">
        <v>1</v>
      </c>
      <c r="N242" s="151" t="s">
        <v>42</v>
      </c>
      <c r="P242" s="152">
        <f>O242*H242</f>
        <v>0</v>
      </c>
      <c r="Q242" s="152">
        <v>0</v>
      </c>
      <c r="R242" s="152">
        <f>Q242*H242</f>
        <v>0</v>
      </c>
      <c r="S242" s="152">
        <v>0</v>
      </c>
      <c r="T242" s="153">
        <f>S242*H242</f>
        <v>0</v>
      </c>
      <c r="AR242" s="154" t="s">
        <v>156</v>
      </c>
      <c r="AT242" s="154" t="s">
        <v>152</v>
      </c>
      <c r="AU242" s="154" t="s">
        <v>157</v>
      </c>
      <c r="AY242" s="16" t="s">
        <v>148</v>
      </c>
      <c r="BE242" s="92">
        <f>IF(N242="základní",J242,0)</f>
        <v>0</v>
      </c>
      <c r="BF242" s="92">
        <f>IF(N242="snížená",J242,0)</f>
        <v>0</v>
      </c>
      <c r="BG242" s="92">
        <f>IF(N242="zákl. přenesená",J242,0)</f>
        <v>0</v>
      </c>
      <c r="BH242" s="92">
        <f>IF(N242="sníž. přenesená",J242,0)</f>
        <v>0</v>
      </c>
      <c r="BI242" s="92">
        <f>IF(N242="nulová",J242,0)</f>
        <v>0</v>
      </c>
      <c r="BJ242" s="16" t="s">
        <v>84</v>
      </c>
      <c r="BK242" s="92">
        <f>ROUND(I242*H242,2)</f>
        <v>0</v>
      </c>
      <c r="BL242" s="16" t="s">
        <v>156</v>
      </c>
      <c r="BM242" s="154" t="s">
        <v>604</v>
      </c>
    </row>
    <row r="243" spans="2:65" s="11" customFormat="1" ht="25.9" customHeight="1" x14ac:dyDescent="0.35">
      <c r="B243" s="130"/>
      <c r="D243" s="131" t="s">
        <v>76</v>
      </c>
      <c r="E243" s="132" t="s">
        <v>410</v>
      </c>
      <c r="F243" s="132" t="s">
        <v>411</v>
      </c>
      <c r="I243" s="133"/>
      <c r="J243" s="134">
        <f>BK243</f>
        <v>0</v>
      </c>
      <c r="L243" s="130"/>
      <c r="M243" s="135"/>
      <c r="P243" s="136">
        <f>P244</f>
        <v>0</v>
      </c>
      <c r="R243" s="136">
        <f>R244</f>
        <v>0</v>
      </c>
      <c r="T243" s="137">
        <f>T244</f>
        <v>0</v>
      </c>
      <c r="AR243" s="131" t="s">
        <v>156</v>
      </c>
      <c r="AT243" s="138" t="s">
        <v>76</v>
      </c>
      <c r="AU243" s="138" t="s">
        <v>77</v>
      </c>
      <c r="AY243" s="131" t="s">
        <v>148</v>
      </c>
      <c r="BK243" s="139">
        <f>BK244</f>
        <v>0</v>
      </c>
    </row>
    <row r="244" spans="2:65" s="11" customFormat="1" ht="22.75" customHeight="1" x14ac:dyDescent="0.25">
      <c r="B244" s="130"/>
      <c r="D244" s="131" t="s">
        <v>76</v>
      </c>
      <c r="E244" s="140" t="s">
        <v>412</v>
      </c>
      <c r="F244" s="140" t="s">
        <v>413</v>
      </c>
      <c r="I244" s="133"/>
      <c r="J244" s="141">
        <f>BK244</f>
        <v>0</v>
      </c>
      <c r="L244" s="130"/>
      <c r="M244" s="135"/>
      <c r="P244" s="136">
        <f>SUM(P245:P247)</f>
        <v>0</v>
      </c>
      <c r="R244" s="136">
        <f>SUM(R245:R247)</f>
        <v>0</v>
      </c>
      <c r="T244" s="137">
        <f>SUM(T245:T247)</f>
        <v>0</v>
      </c>
      <c r="AR244" s="131" t="s">
        <v>84</v>
      </c>
      <c r="AT244" s="138" t="s">
        <v>76</v>
      </c>
      <c r="AU244" s="138" t="s">
        <v>84</v>
      </c>
      <c r="AY244" s="131" t="s">
        <v>148</v>
      </c>
      <c r="BK244" s="139">
        <f>SUM(BK245:BK247)</f>
        <v>0</v>
      </c>
    </row>
    <row r="245" spans="2:65" s="1" customFormat="1" ht="33" customHeight="1" x14ac:dyDescent="0.2">
      <c r="B245" s="32"/>
      <c r="C245" s="142" t="s">
        <v>308</v>
      </c>
      <c r="D245" s="142" t="s">
        <v>152</v>
      </c>
      <c r="E245" s="143" t="s">
        <v>415</v>
      </c>
      <c r="F245" s="144" t="s">
        <v>605</v>
      </c>
      <c r="G245" s="145" t="s">
        <v>161</v>
      </c>
      <c r="H245" s="146">
        <v>4</v>
      </c>
      <c r="I245" s="147"/>
      <c r="J245" s="148">
        <f>ROUND(I245*H245,2)</f>
        <v>0</v>
      </c>
      <c r="K245" s="149"/>
      <c r="L245" s="32"/>
      <c r="M245" s="150" t="s">
        <v>1</v>
      </c>
      <c r="N245" s="151" t="s">
        <v>42</v>
      </c>
      <c r="P245" s="152">
        <f>O245*H245</f>
        <v>0</v>
      </c>
      <c r="Q245" s="152">
        <v>0</v>
      </c>
      <c r="R245" s="152">
        <f>Q245*H245</f>
        <v>0</v>
      </c>
      <c r="S245" s="152">
        <v>0</v>
      </c>
      <c r="T245" s="153">
        <f>S245*H245</f>
        <v>0</v>
      </c>
      <c r="AR245" s="154" t="s">
        <v>156</v>
      </c>
      <c r="AT245" s="154" t="s">
        <v>152</v>
      </c>
      <c r="AU245" s="154" t="s">
        <v>86</v>
      </c>
      <c r="AY245" s="16" t="s">
        <v>148</v>
      </c>
      <c r="BE245" s="92">
        <f>IF(N245="základní",J245,0)</f>
        <v>0</v>
      </c>
      <c r="BF245" s="92">
        <f>IF(N245="snížená",J245,0)</f>
        <v>0</v>
      </c>
      <c r="BG245" s="92">
        <f>IF(N245="zákl. přenesená",J245,0)</f>
        <v>0</v>
      </c>
      <c r="BH245" s="92">
        <f>IF(N245="sníž. přenesená",J245,0)</f>
        <v>0</v>
      </c>
      <c r="BI245" s="92">
        <f>IF(N245="nulová",J245,0)</f>
        <v>0</v>
      </c>
      <c r="BJ245" s="16" t="s">
        <v>84</v>
      </c>
      <c r="BK245" s="92">
        <f>ROUND(I245*H245,2)</f>
        <v>0</v>
      </c>
      <c r="BL245" s="16" t="s">
        <v>156</v>
      </c>
      <c r="BM245" s="154" t="s">
        <v>606</v>
      </c>
    </row>
    <row r="246" spans="2:65" s="1" customFormat="1" ht="24.15" customHeight="1" x14ac:dyDescent="0.2">
      <c r="B246" s="32"/>
      <c r="C246" s="142" t="s">
        <v>314</v>
      </c>
      <c r="D246" s="142" t="s">
        <v>152</v>
      </c>
      <c r="E246" s="143" t="s">
        <v>420</v>
      </c>
      <c r="F246" s="144" t="s">
        <v>607</v>
      </c>
      <c r="G246" s="145" t="s">
        <v>161</v>
      </c>
      <c r="H246" s="146">
        <v>2</v>
      </c>
      <c r="I246" s="147"/>
      <c r="J246" s="148">
        <f>ROUND(I246*H246,2)</f>
        <v>0</v>
      </c>
      <c r="K246" s="149"/>
      <c r="L246" s="32"/>
      <c r="M246" s="150" t="s">
        <v>1</v>
      </c>
      <c r="N246" s="151" t="s">
        <v>42</v>
      </c>
      <c r="P246" s="152">
        <f>O246*H246</f>
        <v>0</v>
      </c>
      <c r="Q246" s="152">
        <v>0</v>
      </c>
      <c r="R246" s="152">
        <f>Q246*H246</f>
        <v>0</v>
      </c>
      <c r="S246" s="152">
        <v>0</v>
      </c>
      <c r="T246" s="153">
        <f>S246*H246</f>
        <v>0</v>
      </c>
      <c r="AR246" s="154" t="s">
        <v>156</v>
      </c>
      <c r="AT246" s="154" t="s">
        <v>152</v>
      </c>
      <c r="AU246" s="154" t="s">
        <v>86</v>
      </c>
      <c r="AY246" s="16" t="s">
        <v>148</v>
      </c>
      <c r="BE246" s="92">
        <f>IF(N246="základní",J246,0)</f>
        <v>0</v>
      </c>
      <c r="BF246" s="92">
        <f>IF(N246="snížená",J246,0)</f>
        <v>0</v>
      </c>
      <c r="BG246" s="92">
        <f>IF(N246="zákl. přenesená",J246,0)</f>
        <v>0</v>
      </c>
      <c r="BH246" s="92">
        <f>IF(N246="sníž. přenesená",J246,0)</f>
        <v>0</v>
      </c>
      <c r="BI246" s="92">
        <f>IF(N246="nulová",J246,0)</f>
        <v>0</v>
      </c>
      <c r="BJ246" s="16" t="s">
        <v>84</v>
      </c>
      <c r="BK246" s="92">
        <f>ROUND(I246*H246,2)</f>
        <v>0</v>
      </c>
      <c r="BL246" s="16" t="s">
        <v>156</v>
      </c>
      <c r="BM246" s="154" t="s">
        <v>608</v>
      </c>
    </row>
    <row r="247" spans="2:65" s="1" customFormat="1" ht="33" customHeight="1" x14ac:dyDescent="0.2">
      <c r="B247" s="32"/>
      <c r="C247" s="142" t="s">
        <v>319</v>
      </c>
      <c r="D247" s="142" t="s">
        <v>152</v>
      </c>
      <c r="E247" s="143" t="s">
        <v>609</v>
      </c>
      <c r="F247" s="144" t="s">
        <v>610</v>
      </c>
      <c r="G247" s="145" t="s">
        <v>161</v>
      </c>
      <c r="H247" s="146">
        <v>6</v>
      </c>
      <c r="I247" s="147"/>
      <c r="J247" s="148">
        <f>ROUND(I247*H247,2)</f>
        <v>0</v>
      </c>
      <c r="K247" s="149"/>
      <c r="L247" s="32"/>
      <c r="M247" s="190" t="s">
        <v>1</v>
      </c>
      <c r="N247" s="191" t="s">
        <v>42</v>
      </c>
      <c r="O247" s="192"/>
      <c r="P247" s="193">
        <f>O247*H247</f>
        <v>0</v>
      </c>
      <c r="Q247" s="193">
        <v>0</v>
      </c>
      <c r="R247" s="193">
        <f>Q247*H247</f>
        <v>0</v>
      </c>
      <c r="S247" s="193">
        <v>0</v>
      </c>
      <c r="T247" s="194">
        <f>S247*H247</f>
        <v>0</v>
      </c>
      <c r="AR247" s="154" t="s">
        <v>156</v>
      </c>
      <c r="AT247" s="154" t="s">
        <v>152</v>
      </c>
      <c r="AU247" s="154" t="s">
        <v>86</v>
      </c>
      <c r="AY247" s="16" t="s">
        <v>148</v>
      </c>
      <c r="BE247" s="92">
        <f>IF(N247="základní",J247,0)</f>
        <v>0</v>
      </c>
      <c r="BF247" s="92">
        <f>IF(N247="snížená",J247,0)</f>
        <v>0</v>
      </c>
      <c r="BG247" s="92">
        <f>IF(N247="zákl. přenesená",J247,0)</f>
        <v>0</v>
      </c>
      <c r="BH247" s="92">
        <f>IF(N247="sníž. přenesená",J247,0)</f>
        <v>0</v>
      </c>
      <c r="BI247" s="92">
        <f>IF(N247="nulová",J247,0)</f>
        <v>0</v>
      </c>
      <c r="BJ247" s="16" t="s">
        <v>84</v>
      </c>
      <c r="BK247" s="92">
        <f>ROUND(I247*H247,2)</f>
        <v>0</v>
      </c>
      <c r="BL247" s="16" t="s">
        <v>156</v>
      </c>
      <c r="BM247" s="154" t="s">
        <v>611</v>
      </c>
    </row>
    <row r="248" spans="2:65" s="1" customFormat="1" ht="7" customHeight="1" x14ac:dyDescent="0.2">
      <c r="B248" s="44"/>
      <c r="C248" s="45"/>
      <c r="D248" s="45"/>
      <c r="E248" s="45"/>
      <c r="F248" s="45"/>
      <c r="G248" s="45"/>
      <c r="H248" s="45"/>
      <c r="I248" s="45"/>
      <c r="J248" s="45"/>
      <c r="K248" s="45"/>
      <c r="L248" s="32"/>
    </row>
  </sheetData>
  <sheetProtection algorithmName="SHA-512" hashValue="4odI+/vAZjULzcsIvv2jNaZ6xwG1uZMcIcvGZFnJNsJKU1Ey8XqR8oEgp8Q3M2GJb5OK7wa2xKPR0lB+NdZHjg==" saltValue="fZ5esFtaJ6RTElLeTQNqnQ==" spinCount="100000" sheet="1" objects="1" scenarios="1" formatColumns="0" formatRows="0" autoFilter="0"/>
  <autoFilter ref="C130:K247" xr:uid="{00000000-0009-0000-0000-000005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5"/>
  <sheetViews>
    <sheetView showGridLines="0" workbookViewId="0"/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96</v>
      </c>
    </row>
    <row r="3" spans="2:46" ht="7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 x14ac:dyDescent="0.2">
      <c r="B4" s="19"/>
      <c r="D4" s="20" t="s">
        <v>109</v>
      </c>
      <c r="L4" s="19"/>
      <c r="M4" s="98" t="s">
        <v>10</v>
      </c>
      <c r="AT4" s="16" t="s">
        <v>4</v>
      </c>
    </row>
    <row r="5" spans="2:46" ht="7" customHeight="1" x14ac:dyDescent="0.2">
      <c r="B5" s="19"/>
      <c r="L5" s="19"/>
    </row>
    <row r="6" spans="2:46" ht="12" customHeight="1" x14ac:dyDescent="0.2">
      <c r="B6" s="19"/>
      <c r="D6" s="26" t="s">
        <v>15</v>
      </c>
      <c r="L6" s="19"/>
    </row>
    <row r="7" spans="2:46" ht="16.5" customHeight="1" x14ac:dyDescent="0.2">
      <c r="B7" s="19"/>
      <c r="E7" s="244" t="str">
        <f>'Rekapitulace stavby'!K6</f>
        <v>Otava, Strakonice - obnova Staré řeky</v>
      </c>
      <c r="F7" s="245"/>
      <c r="G7" s="245"/>
      <c r="H7" s="245"/>
      <c r="L7" s="19"/>
    </row>
    <row r="8" spans="2:46" s="1" customFormat="1" ht="12" customHeight="1" x14ac:dyDescent="0.2">
      <c r="B8" s="32"/>
      <c r="D8" s="26" t="s">
        <v>110</v>
      </c>
      <c r="L8" s="32"/>
    </row>
    <row r="9" spans="2:46" s="1" customFormat="1" ht="16.5" customHeight="1" x14ac:dyDescent="0.2">
      <c r="B9" s="32"/>
      <c r="E9" s="246" t="s">
        <v>787</v>
      </c>
      <c r="F9" s="201"/>
      <c r="G9" s="201"/>
      <c r="H9" s="201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17</v>
      </c>
      <c r="F11" s="24" t="s">
        <v>1</v>
      </c>
      <c r="I11" s="26" t="s">
        <v>19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20</v>
      </c>
      <c r="F12" s="24" t="s">
        <v>32</v>
      </c>
      <c r="I12" s="26" t="s">
        <v>22</v>
      </c>
      <c r="J12" s="52">
        <f>'Rekapitulace stavby'!AN8</f>
        <v>0</v>
      </c>
      <c r="L12" s="32"/>
    </row>
    <row r="13" spans="2:46" s="1" customFormat="1" ht="10.75" customHeight="1" x14ac:dyDescent="0.2">
      <c r="B13" s="32"/>
      <c r="L13" s="32"/>
    </row>
    <row r="14" spans="2:46" s="1" customFormat="1" ht="12" customHeight="1" x14ac:dyDescent="0.2">
      <c r="B14" s="32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26</v>
      </c>
      <c r="J15" s="24" t="str">
        <f>IF('Rekapitulace stavby'!AN11="","",'Rekapitulace stavby'!AN11)</f>
        <v/>
      </c>
      <c r="L15" s="32"/>
    </row>
    <row r="16" spans="2:46" s="1" customFormat="1" ht="7" customHeight="1" x14ac:dyDescent="0.2">
      <c r="B16" s="32"/>
      <c r="L16" s="32"/>
    </row>
    <row r="17" spans="2:12" s="1" customFormat="1" ht="12" customHeight="1" x14ac:dyDescent="0.2">
      <c r="B17" s="32"/>
      <c r="D17" s="26" t="s">
        <v>27</v>
      </c>
      <c r="I17" s="26" t="s">
        <v>24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47">
        <f>'Rekapitulace stavby'!E14</f>
        <v>0</v>
      </c>
      <c r="F18" s="229"/>
      <c r="G18" s="229"/>
      <c r="H18" s="229"/>
      <c r="I18" s="26" t="s">
        <v>26</v>
      </c>
      <c r="J18" s="27">
        <f>'Rekapitulace stavby'!AN14</f>
        <v>0</v>
      </c>
      <c r="L18" s="32"/>
    </row>
    <row r="19" spans="2:12" s="1" customFormat="1" ht="7" customHeight="1" x14ac:dyDescent="0.2">
      <c r="B19" s="32"/>
      <c r="L19" s="32"/>
    </row>
    <row r="20" spans="2:12" s="1" customFormat="1" ht="12" customHeight="1" x14ac:dyDescent="0.2">
      <c r="B20" s="32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26</v>
      </c>
      <c r="J21" s="24" t="str">
        <f>IF('Rekapitulace stavby'!AN17="","",'Rekapitulace stavby'!AN17)</f>
        <v/>
      </c>
      <c r="L21" s="32"/>
    </row>
    <row r="22" spans="2:12" s="1" customFormat="1" ht="7" customHeight="1" x14ac:dyDescent="0.2">
      <c r="B22" s="32"/>
      <c r="L22" s="32"/>
    </row>
    <row r="23" spans="2:12" s="1" customFormat="1" ht="12" customHeight="1" x14ac:dyDescent="0.2">
      <c r="B23" s="32"/>
      <c r="D23" s="26" t="s">
        <v>31</v>
      </c>
      <c r="I23" s="26" t="s">
        <v>24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2"/>
    </row>
    <row r="25" spans="2:12" s="1" customFormat="1" ht="7" customHeight="1" x14ac:dyDescent="0.2">
      <c r="B25" s="32"/>
      <c r="L25" s="32"/>
    </row>
    <row r="26" spans="2:12" s="1" customFormat="1" ht="12" customHeight="1" x14ac:dyDescent="0.2">
      <c r="B26" s="32"/>
      <c r="D26" s="26" t="s">
        <v>33</v>
      </c>
      <c r="L26" s="32"/>
    </row>
    <row r="27" spans="2:12" s="7" customFormat="1" ht="16.5" customHeight="1" x14ac:dyDescent="0.2">
      <c r="B27" s="99"/>
      <c r="E27" s="233" t="s">
        <v>1</v>
      </c>
      <c r="F27" s="233"/>
      <c r="G27" s="233"/>
      <c r="H27" s="233"/>
      <c r="L27" s="99"/>
    </row>
    <row r="28" spans="2:12" s="1" customFormat="1" ht="7" customHeight="1" x14ac:dyDescent="0.2">
      <c r="B28" s="32"/>
      <c r="L28" s="32"/>
    </row>
    <row r="29" spans="2:12" s="1" customFormat="1" ht="7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 x14ac:dyDescent="0.2">
      <c r="B30" s="32"/>
      <c r="D30" s="100" t="s">
        <v>37</v>
      </c>
      <c r="J30" s="66">
        <f>ROUND(J119, 2)</f>
        <v>0</v>
      </c>
      <c r="L30" s="32"/>
    </row>
    <row r="31" spans="2:12" s="1" customFormat="1" ht="7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5" t="s">
        <v>41</v>
      </c>
      <c r="E33" s="26" t="s">
        <v>42</v>
      </c>
      <c r="F33" s="101">
        <f>ROUND((SUM(BE119:BE154)),  2)</f>
        <v>0</v>
      </c>
      <c r="I33" s="102">
        <v>0.21</v>
      </c>
      <c r="J33" s="101">
        <f>ROUND(((SUM(BE119:BE154))*I33),  2)</f>
        <v>0</v>
      </c>
      <c r="L33" s="32"/>
    </row>
    <row r="34" spans="2:12" s="1" customFormat="1" ht="14.4" customHeight="1" x14ac:dyDescent="0.2">
      <c r="B34" s="32"/>
      <c r="E34" s="26" t="s">
        <v>43</v>
      </c>
      <c r="F34" s="101">
        <f>ROUND((SUM(BF119:BF154)),  2)</f>
        <v>0</v>
      </c>
      <c r="I34" s="102">
        <v>0.12</v>
      </c>
      <c r="J34" s="101">
        <f>ROUND(((SUM(BF119:BF154))*I34),  2)</f>
        <v>0</v>
      </c>
      <c r="L34" s="32"/>
    </row>
    <row r="35" spans="2:12" s="1" customFormat="1" ht="14.4" hidden="1" customHeight="1" x14ac:dyDescent="0.2">
      <c r="B35" s="32"/>
      <c r="E35" s="26" t="s">
        <v>44</v>
      </c>
      <c r="F35" s="101">
        <f>ROUND((SUM(BG119:BG154)),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45</v>
      </c>
      <c r="F36" s="101">
        <f>ROUND((SUM(BH119:BH154)),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46</v>
      </c>
      <c r="F37" s="101">
        <f>ROUND((SUM(BI119:BI154)),  2)</f>
        <v>0</v>
      </c>
      <c r="I37" s="102">
        <v>0</v>
      </c>
      <c r="J37" s="101">
        <f>0</f>
        <v>0</v>
      </c>
      <c r="L37" s="32"/>
    </row>
    <row r="38" spans="2:12" s="1" customFormat="1" ht="7" customHeight="1" x14ac:dyDescent="0.2">
      <c r="B38" s="32"/>
      <c r="L38" s="32"/>
    </row>
    <row r="39" spans="2:12" s="1" customFormat="1" ht="25.4" customHeight="1" x14ac:dyDescent="0.2">
      <c r="B39" s="32"/>
      <c r="C39" s="97"/>
      <c r="D39" s="103" t="s">
        <v>47</v>
      </c>
      <c r="E39" s="57"/>
      <c r="F39" s="57"/>
      <c r="G39" s="104" t="s">
        <v>48</v>
      </c>
      <c r="H39" s="105" t="s">
        <v>49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5" x14ac:dyDescent="0.2">
      <c r="B61" s="32"/>
      <c r="D61" s="43" t="s">
        <v>52</v>
      </c>
      <c r="E61" s="34"/>
      <c r="F61" s="108" t="s">
        <v>53</v>
      </c>
      <c r="G61" s="43" t="s">
        <v>52</v>
      </c>
      <c r="H61" s="34"/>
      <c r="I61" s="34"/>
      <c r="J61" s="109" t="s">
        <v>53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5" x14ac:dyDescent="0.2">
      <c r="B76" s="32"/>
      <c r="D76" s="43" t="s">
        <v>52</v>
      </c>
      <c r="E76" s="34"/>
      <c r="F76" s="108" t="s">
        <v>53</v>
      </c>
      <c r="G76" s="43" t="s">
        <v>52</v>
      </c>
      <c r="H76" s="34"/>
      <c r="I76" s="34"/>
      <c r="J76" s="109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 x14ac:dyDescent="0.2">
      <c r="B82" s="32"/>
      <c r="C82" s="20" t="s">
        <v>111</v>
      </c>
      <c r="L82" s="32"/>
    </row>
    <row r="83" spans="2:47" s="1" customFormat="1" ht="7" customHeight="1" x14ac:dyDescent="0.2">
      <c r="B83" s="32"/>
      <c r="L83" s="32"/>
    </row>
    <row r="84" spans="2:47" s="1" customFormat="1" ht="12" customHeight="1" x14ac:dyDescent="0.2">
      <c r="B84" s="32"/>
      <c r="C84" s="26" t="s">
        <v>15</v>
      </c>
      <c r="L84" s="32"/>
    </row>
    <row r="85" spans="2:47" s="1" customFormat="1" ht="16.5" customHeight="1" x14ac:dyDescent="0.2">
      <c r="B85" s="32"/>
      <c r="E85" s="244" t="str">
        <f>E7</f>
        <v>Otava, Strakonice - obnova Staré řeky</v>
      </c>
      <c r="F85" s="245"/>
      <c r="G85" s="245"/>
      <c r="H85" s="245"/>
      <c r="L85" s="32"/>
    </row>
    <row r="86" spans="2:47" s="1" customFormat="1" ht="12" customHeight="1" x14ac:dyDescent="0.2">
      <c r="B86" s="32"/>
      <c r="C86" s="26" t="s">
        <v>110</v>
      </c>
      <c r="L86" s="32"/>
    </row>
    <row r="87" spans="2:47" s="1" customFormat="1" ht="16.5" customHeight="1" x14ac:dyDescent="0.2">
      <c r="B87" s="32"/>
      <c r="E87" s="239" t="str">
        <f>E9</f>
        <v>32-4/2023 - SO 04 - Přeložka kabelu NN</v>
      </c>
      <c r="F87" s="201"/>
      <c r="G87" s="201"/>
      <c r="H87" s="201"/>
      <c r="L87" s="32"/>
    </row>
    <row r="88" spans="2:47" s="1" customFormat="1" ht="7" customHeight="1" x14ac:dyDescent="0.2">
      <c r="B88" s="32"/>
      <c r="L88" s="32"/>
    </row>
    <row r="89" spans="2:47" s="1" customFormat="1" ht="12" customHeight="1" x14ac:dyDescent="0.2">
      <c r="B89" s="32"/>
      <c r="C89" s="26" t="s">
        <v>20</v>
      </c>
      <c r="F89" s="24" t="str">
        <f>F12</f>
        <v xml:space="preserve"> </v>
      </c>
      <c r="I89" s="26" t="s">
        <v>22</v>
      </c>
      <c r="J89" s="52">
        <f>IF(J12="","",J12)</f>
        <v>0</v>
      </c>
      <c r="L89" s="32"/>
    </row>
    <row r="90" spans="2:47" s="1" customFormat="1" ht="7" customHeight="1" x14ac:dyDescent="0.2">
      <c r="B90" s="32"/>
      <c r="L90" s="32"/>
    </row>
    <row r="91" spans="2:47" s="1" customFormat="1" ht="40" customHeight="1" x14ac:dyDescent="0.2">
      <c r="B91" s="32"/>
      <c r="C91" s="26" t="s">
        <v>23</v>
      </c>
      <c r="F91" s="24" t="str">
        <f>E15</f>
        <v>Povodí Vltavy, s.p., Holečkova 3178/8, Praha 5</v>
      </c>
      <c r="I91" s="26" t="s">
        <v>28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27</v>
      </c>
      <c r="F92" s="24">
        <f>IF(E18="","",E18)</f>
        <v>0</v>
      </c>
      <c r="I92" s="26" t="s">
        <v>31</v>
      </c>
      <c r="J92" s="29" t="str">
        <f>E24</f>
        <v xml:space="preserve"> </v>
      </c>
      <c r="L92" s="32"/>
    </row>
    <row r="93" spans="2:47" s="1" customFormat="1" ht="10.25" customHeight="1" x14ac:dyDescent="0.2">
      <c r="B93" s="32"/>
      <c r="L93" s="32"/>
    </row>
    <row r="94" spans="2:47" s="1" customFormat="1" ht="29.25" customHeight="1" x14ac:dyDescent="0.2">
      <c r="B94" s="32"/>
      <c r="C94" s="110" t="s">
        <v>112</v>
      </c>
      <c r="D94" s="97"/>
      <c r="E94" s="97"/>
      <c r="F94" s="97"/>
      <c r="G94" s="97"/>
      <c r="H94" s="97"/>
      <c r="I94" s="97"/>
      <c r="J94" s="111" t="s">
        <v>113</v>
      </c>
      <c r="K94" s="97"/>
      <c r="L94" s="32"/>
    </row>
    <row r="95" spans="2:47" s="1" customFormat="1" ht="10.25" customHeight="1" x14ac:dyDescent="0.2">
      <c r="B95" s="32"/>
      <c r="L95" s="32"/>
    </row>
    <row r="96" spans="2:47" s="1" customFormat="1" ht="22.75" customHeight="1" x14ac:dyDescent="0.2">
      <c r="B96" s="32"/>
      <c r="C96" s="112" t="s">
        <v>114</v>
      </c>
      <c r="J96" s="66">
        <f>J119</f>
        <v>0</v>
      </c>
      <c r="L96" s="32"/>
      <c r="AU96" s="16" t="s">
        <v>115</v>
      </c>
    </row>
    <row r="97" spans="2:12" s="8" customFormat="1" ht="25" customHeight="1" x14ac:dyDescent="0.2">
      <c r="B97" s="113"/>
      <c r="D97" s="114" t="s">
        <v>612</v>
      </c>
      <c r="E97" s="115"/>
      <c r="F97" s="115"/>
      <c r="G97" s="115"/>
      <c r="H97" s="115"/>
      <c r="I97" s="115"/>
      <c r="J97" s="116">
        <f>J120</f>
        <v>0</v>
      </c>
      <c r="L97" s="113"/>
    </row>
    <row r="98" spans="2:12" s="9" customFormat="1" ht="19.899999999999999" customHeight="1" x14ac:dyDescent="0.2">
      <c r="B98" s="117"/>
      <c r="D98" s="118" t="s">
        <v>613</v>
      </c>
      <c r="E98" s="119"/>
      <c r="F98" s="119"/>
      <c r="G98" s="119"/>
      <c r="H98" s="119"/>
      <c r="I98" s="119"/>
      <c r="J98" s="120">
        <f>J121</f>
        <v>0</v>
      </c>
      <c r="L98" s="117"/>
    </row>
    <row r="99" spans="2:12" s="9" customFormat="1" ht="19.899999999999999" customHeight="1" x14ac:dyDescent="0.2">
      <c r="B99" s="117"/>
      <c r="D99" s="118" t="s">
        <v>614</v>
      </c>
      <c r="E99" s="119"/>
      <c r="F99" s="119"/>
      <c r="G99" s="119"/>
      <c r="H99" s="119"/>
      <c r="I99" s="119"/>
      <c r="J99" s="120">
        <f>J124</f>
        <v>0</v>
      </c>
      <c r="L99" s="117"/>
    </row>
    <row r="100" spans="2:12" s="1" customFormat="1" ht="21.75" customHeight="1" x14ac:dyDescent="0.2">
      <c r="B100" s="32"/>
      <c r="L100" s="32"/>
    </row>
    <row r="101" spans="2:12" s="1" customFormat="1" ht="7" customHeight="1" x14ac:dyDescent="0.2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7" customHeight="1" x14ac:dyDescent="0.2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5" customHeight="1" x14ac:dyDescent="0.2">
      <c r="B106" s="32"/>
      <c r="C106" s="20" t="s">
        <v>133</v>
      </c>
      <c r="L106" s="32"/>
    </row>
    <row r="107" spans="2:12" s="1" customFormat="1" ht="7" customHeight="1" x14ac:dyDescent="0.2">
      <c r="B107" s="32"/>
      <c r="L107" s="32"/>
    </row>
    <row r="108" spans="2:12" s="1" customFormat="1" ht="12" customHeight="1" x14ac:dyDescent="0.2">
      <c r="B108" s="32"/>
      <c r="C108" s="26" t="s">
        <v>15</v>
      </c>
      <c r="L108" s="32"/>
    </row>
    <row r="109" spans="2:12" s="1" customFormat="1" ht="16.5" customHeight="1" x14ac:dyDescent="0.2">
      <c r="B109" s="32"/>
      <c r="E109" s="244" t="str">
        <f>E7</f>
        <v>Otava, Strakonice - obnova Staré řeky</v>
      </c>
      <c r="F109" s="245"/>
      <c r="G109" s="245"/>
      <c r="H109" s="245"/>
      <c r="L109" s="32"/>
    </row>
    <row r="110" spans="2:12" s="1" customFormat="1" ht="12" customHeight="1" x14ac:dyDescent="0.2">
      <c r="B110" s="32"/>
      <c r="C110" s="26" t="s">
        <v>110</v>
      </c>
      <c r="L110" s="32"/>
    </row>
    <row r="111" spans="2:12" s="1" customFormat="1" ht="16.5" customHeight="1" x14ac:dyDescent="0.2">
      <c r="B111" s="32"/>
      <c r="E111" s="239" t="str">
        <f>E9</f>
        <v>32-4/2023 - SO 04 - Přeložka kabelu NN</v>
      </c>
      <c r="F111" s="201"/>
      <c r="G111" s="201"/>
      <c r="H111" s="201"/>
      <c r="L111" s="32"/>
    </row>
    <row r="112" spans="2:12" s="1" customFormat="1" ht="7" customHeight="1" x14ac:dyDescent="0.2">
      <c r="B112" s="32"/>
      <c r="L112" s="32"/>
    </row>
    <row r="113" spans="2:65" s="1" customFormat="1" ht="12" customHeight="1" x14ac:dyDescent="0.2">
      <c r="B113" s="32"/>
      <c r="C113" s="26" t="s">
        <v>20</v>
      </c>
      <c r="F113" s="24" t="str">
        <f>F12</f>
        <v xml:space="preserve"> </v>
      </c>
      <c r="I113" s="26" t="s">
        <v>22</v>
      </c>
      <c r="J113" s="52">
        <f>IF(J12="","",J12)</f>
        <v>0</v>
      </c>
      <c r="L113" s="32"/>
    </row>
    <row r="114" spans="2:65" s="1" customFormat="1" ht="7" customHeight="1" x14ac:dyDescent="0.2">
      <c r="B114" s="32"/>
      <c r="L114" s="32"/>
    </row>
    <row r="115" spans="2:65" s="1" customFormat="1" ht="40" customHeight="1" x14ac:dyDescent="0.2">
      <c r="B115" s="32"/>
      <c r="C115" s="26" t="s">
        <v>23</v>
      </c>
      <c r="F115" s="24" t="str">
        <f>E15</f>
        <v>Povodí Vltavy, s.p., Holečkova 3178/8, Praha 5</v>
      </c>
      <c r="I115" s="26" t="s">
        <v>28</v>
      </c>
      <c r="J115" s="29" t="str">
        <f>E21</f>
        <v>Ing Jan Kapsa, Jiráskovo nábř. 11, Č. Budějovice</v>
      </c>
      <c r="L115" s="32"/>
    </row>
    <row r="116" spans="2:65" s="1" customFormat="1" ht="15.15" customHeight="1" x14ac:dyDescent="0.2">
      <c r="B116" s="32"/>
      <c r="C116" s="26" t="s">
        <v>27</v>
      </c>
      <c r="F116" s="24">
        <f>IF(E18="","",E18)</f>
        <v>0</v>
      </c>
      <c r="I116" s="26" t="s">
        <v>31</v>
      </c>
      <c r="J116" s="29" t="str">
        <f>E24</f>
        <v xml:space="preserve"> </v>
      </c>
      <c r="L116" s="32"/>
    </row>
    <row r="117" spans="2:65" s="1" customFormat="1" ht="10.25" customHeight="1" x14ac:dyDescent="0.2">
      <c r="B117" s="32"/>
      <c r="L117" s="32"/>
    </row>
    <row r="118" spans="2:65" s="10" customFormat="1" ht="29.25" customHeight="1" x14ac:dyDescent="0.2">
      <c r="B118" s="121"/>
      <c r="C118" s="122" t="s">
        <v>134</v>
      </c>
      <c r="D118" s="123" t="s">
        <v>62</v>
      </c>
      <c r="E118" s="123" t="s">
        <v>58</v>
      </c>
      <c r="F118" s="123" t="s">
        <v>59</v>
      </c>
      <c r="G118" s="123" t="s">
        <v>135</v>
      </c>
      <c r="H118" s="123" t="s">
        <v>136</v>
      </c>
      <c r="I118" s="123" t="s">
        <v>137</v>
      </c>
      <c r="J118" s="124" t="s">
        <v>113</v>
      </c>
      <c r="K118" s="125" t="s">
        <v>138</v>
      </c>
      <c r="L118" s="121"/>
      <c r="M118" s="59" t="s">
        <v>1</v>
      </c>
      <c r="N118" s="60" t="s">
        <v>41</v>
      </c>
      <c r="O118" s="60" t="s">
        <v>139</v>
      </c>
      <c r="P118" s="60" t="s">
        <v>140</v>
      </c>
      <c r="Q118" s="60" t="s">
        <v>141</v>
      </c>
      <c r="R118" s="60" t="s">
        <v>142</v>
      </c>
      <c r="S118" s="60" t="s">
        <v>143</v>
      </c>
      <c r="T118" s="61" t="s">
        <v>144</v>
      </c>
    </row>
    <row r="119" spans="2:65" s="1" customFormat="1" ht="22.75" customHeight="1" x14ac:dyDescent="0.35">
      <c r="B119" s="32"/>
      <c r="C119" s="64" t="s">
        <v>145</v>
      </c>
      <c r="J119" s="126">
        <f>BK119</f>
        <v>0</v>
      </c>
      <c r="L119" s="32"/>
      <c r="M119" s="62"/>
      <c r="N119" s="53"/>
      <c r="O119" s="53"/>
      <c r="P119" s="127">
        <f>P120</f>
        <v>0</v>
      </c>
      <c r="Q119" s="53"/>
      <c r="R119" s="127">
        <f>R120</f>
        <v>0</v>
      </c>
      <c r="S119" s="53"/>
      <c r="T119" s="128">
        <f>T120</f>
        <v>0</v>
      </c>
      <c r="AT119" s="16" t="s">
        <v>76</v>
      </c>
      <c r="AU119" s="16" t="s">
        <v>115</v>
      </c>
      <c r="BK119" s="129">
        <f>BK120</f>
        <v>0</v>
      </c>
    </row>
    <row r="120" spans="2:65" s="11" customFormat="1" ht="25.9" customHeight="1" x14ac:dyDescent="0.35">
      <c r="B120" s="130"/>
      <c r="D120" s="131" t="s">
        <v>76</v>
      </c>
      <c r="E120" s="132" t="s">
        <v>400</v>
      </c>
      <c r="F120" s="132" t="s">
        <v>615</v>
      </c>
      <c r="I120" s="133"/>
      <c r="J120" s="134">
        <f>BK120</f>
        <v>0</v>
      </c>
      <c r="L120" s="130"/>
      <c r="M120" s="135"/>
      <c r="P120" s="136">
        <f>P121+P124</f>
        <v>0</v>
      </c>
      <c r="R120" s="136">
        <f>R121+R124</f>
        <v>0</v>
      </c>
      <c r="T120" s="137">
        <f>T121+T124</f>
        <v>0</v>
      </c>
      <c r="AR120" s="131" t="s">
        <v>157</v>
      </c>
      <c r="AT120" s="138" t="s">
        <v>76</v>
      </c>
      <c r="AU120" s="138" t="s">
        <v>77</v>
      </c>
      <c r="AY120" s="131" t="s">
        <v>148</v>
      </c>
      <c r="BK120" s="139">
        <f>BK121+BK124</f>
        <v>0</v>
      </c>
    </row>
    <row r="121" spans="2:65" s="11" customFormat="1" ht="22.75" customHeight="1" x14ac:dyDescent="0.25">
      <c r="B121" s="130"/>
      <c r="D121" s="131" t="s">
        <v>76</v>
      </c>
      <c r="E121" s="140" t="s">
        <v>616</v>
      </c>
      <c r="F121" s="140" t="s">
        <v>617</v>
      </c>
      <c r="I121" s="133"/>
      <c r="J121" s="141">
        <f>BK121</f>
        <v>0</v>
      </c>
      <c r="L121" s="130"/>
      <c r="M121" s="135"/>
      <c r="P121" s="136">
        <f>SUM(P122:P123)</f>
        <v>0</v>
      </c>
      <c r="R121" s="136">
        <f>SUM(R122:R123)</f>
        <v>0</v>
      </c>
      <c r="T121" s="137">
        <f>SUM(T122:T123)</f>
        <v>0</v>
      </c>
      <c r="AR121" s="131" t="s">
        <v>157</v>
      </c>
      <c r="AT121" s="138" t="s">
        <v>76</v>
      </c>
      <c r="AU121" s="138" t="s">
        <v>84</v>
      </c>
      <c r="AY121" s="131" t="s">
        <v>148</v>
      </c>
      <c r="BK121" s="139">
        <f>SUM(BK122:BK123)</f>
        <v>0</v>
      </c>
    </row>
    <row r="122" spans="2:65" s="1" customFormat="1" ht="37.75" customHeight="1" x14ac:dyDescent="0.2">
      <c r="B122" s="32"/>
      <c r="C122" s="142" t="s">
        <v>84</v>
      </c>
      <c r="D122" s="142" t="s">
        <v>152</v>
      </c>
      <c r="E122" s="143" t="s">
        <v>618</v>
      </c>
      <c r="F122" s="144" t="s">
        <v>619</v>
      </c>
      <c r="G122" s="145" t="s">
        <v>353</v>
      </c>
      <c r="H122" s="146">
        <v>110</v>
      </c>
      <c r="I122" s="147"/>
      <c r="J122" s="148">
        <f>ROUND(I122*H122,2)</f>
        <v>0</v>
      </c>
      <c r="K122" s="149"/>
      <c r="L122" s="32"/>
      <c r="M122" s="150" t="s">
        <v>1</v>
      </c>
      <c r="N122" s="151" t="s">
        <v>42</v>
      </c>
      <c r="P122" s="152">
        <f>O122*H122</f>
        <v>0</v>
      </c>
      <c r="Q122" s="152">
        <v>0</v>
      </c>
      <c r="R122" s="152">
        <f>Q122*H122</f>
        <v>0</v>
      </c>
      <c r="S122" s="152">
        <v>0</v>
      </c>
      <c r="T122" s="153">
        <f>S122*H122</f>
        <v>0</v>
      </c>
      <c r="AR122" s="154" t="s">
        <v>606</v>
      </c>
      <c r="AT122" s="154" t="s">
        <v>152</v>
      </c>
      <c r="AU122" s="154" t="s">
        <v>86</v>
      </c>
      <c r="AY122" s="16" t="s">
        <v>148</v>
      </c>
      <c r="BE122" s="92">
        <f>IF(N122="základní",J122,0)</f>
        <v>0</v>
      </c>
      <c r="BF122" s="92">
        <f>IF(N122="snížená",J122,0)</f>
        <v>0</v>
      </c>
      <c r="BG122" s="92">
        <f>IF(N122="zákl. přenesená",J122,0)</f>
        <v>0</v>
      </c>
      <c r="BH122" s="92">
        <f>IF(N122="sníž. přenesená",J122,0)</f>
        <v>0</v>
      </c>
      <c r="BI122" s="92">
        <f>IF(N122="nulová",J122,0)</f>
        <v>0</v>
      </c>
      <c r="BJ122" s="16" t="s">
        <v>84</v>
      </c>
      <c r="BK122" s="92">
        <f>ROUND(I122*H122,2)</f>
        <v>0</v>
      </c>
      <c r="BL122" s="16" t="s">
        <v>606</v>
      </c>
      <c r="BM122" s="154" t="s">
        <v>86</v>
      </c>
    </row>
    <row r="123" spans="2:65" s="1" customFormat="1" ht="24.15" customHeight="1" x14ac:dyDescent="0.2">
      <c r="B123" s="32"/>
      <c r="C123" s="176" t="s">
        <v>86</v>
      </c>
      <c r="D123" s="176" t="s">
        <v>400</v>
      </c>
      <c r="E123" s="177" t="s">
        <v>620</v>
      </c>
      <c r="F123" s="178" t="s">
        <v>621</v>
      </c>
      <c r="G123" s="179" t="s">
        <v>353</v>
      </c>
      <c r="H123" s="180">
        <v>110</v>
      </c>
      <c r="I123" s="181"/>
      <c r="J123" s="182">
        <f>ROUND(I123*H123,2)</f>
        <v>0</v>
      </c>
      <c r="K123" s="183"/>
      <c r="L123" s="184"/>
      <c r="M123" s="185" t="s">
        <v>1</v>
      </c>
      <c r="N123" s="186" t="s">
        <v>42</v>
      </c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AR123" s="154" t="s">
        <v>622</v>
      </c>
      <c r="AT123" s="154" t="s">
        <v>400</v>
      </c>
      <c r="AU123" s="154" t="s">
        <v>86</v>
      </c>
      <c r="AY123" s="16" t="s">
        <v>148</v>
      </c>
      <c r="BE123" s="92">
        <f>IF(N123="základní",J123,0)</f>
        <v>0</v>
      </c>
      <c r="BF123" s="92">
        <f>IF(N123="snížená",J123,0)</f>
        <v>0</v>
      </c>
      <c r="BG123" s="92">
        <f>IF(N123="zákl. přenesená",J123,0)</f>
        <v>0</v>
      </c>
      <c r="BH123" s="92">
        <f>IF(N123="sníž. přenesená",J123,0)</f>
        <v>0</v>
      </c>
      <c r="BI123" s="92">
        <f>IF(N123="nulová",J123,0)</f>
        <v>0</v>
      </c>
      <c r="BJ123" s="16" t="s">
        <v>84</v>
      </c>
      <c r="BK123" s="92">
        <f>ROUND(I123*H123,2)</f>
        <v>0</v>
      </c>
      <c r="BL123" s="16" t="s">
        <v>606</v>
      </c>
      <c r="BM123" s="154" t="s">
        <v>156</v>
      </c>
    </row>
    <row r="124" spans="2:65" s="11" customFormat="1" ht="22.75" customHeight="1" x14ac:dyDescent="0.25">
      <c r="B124" s="130"/>
      <c r="D124" s="131" t="s">
        <v>76</v>
      </c>
      <c r="E124" s="140" t="s">
        <v>623</v>
      </c>
      <c r="F124" s="140" t="s">
        <v>624</v>
      </c>
      <c r="I124" s="133"/>
      <c r="J124" s="141">
        <f>BK124</f>
        <v>0</v>
      </c>
      <c r="L124" s="130"/>
      <c r="M124" s="135"/>
      <c r="P124" s="136">
        <f>SUM(P125:P154)</f>
        <v>0</v>
      </c>
      <c r="R124" s="136">
        <f>SUM(R125:R154)</f>
        <v>0</v>
      </c>
      <c r="T124" s="137">
        <f>SUM(T125:T154)</f>
        <v>0</v>
      </c>
      <c r="AR124" s="131" t="s">
        <v>157</v>
      </c>
      <c r="AT124" s="138" t="s">
        <v>76</v>
      </c>
      <c r="AU124" s="138" t="s">
        <v>84</v>
      </c>
      <c r="AY124" s="131" t="s">
        <v>148</v>
      </c>
      <c r="BK124" s="139">
        <f>SUM(BK125:BK154)</f>
        <v>0</v>
      </c>
    </row>
    <row r="125" spans="2:65" s="1" customFormat="1" ht="24.15" customHeight="1" x14ac:dyDescent="0.2">
      <c r="B125" s="32"/>
      <c r="C125" s="142" t="s">
        <v>157</v>
      </c>
      <c r="D125" s="142" t="s">
        <v>152</v>
      </c>
      <c r="E125" s="143" t="s">
        <v>625</v>
      </c>
      <c r="F125" s="144" t="s">
        <v>626</v>
      </c>
      <c r="G125" s="145" t="s">
        <v>353</v>
      </c>
      <c r="H125" s="146">
        <v>57.2</v>
      </c>
      <c r="I125" s="147"/>
      <c r="J125" s="148">
        <f>ROUND(I125*H125,2)</f>
        <v>0</v>
      </c>
      <c r="K125" s="149"/>
      <c r="L125" s="32"/>
      <c r="M125" s="150" t="s">
        <v>1</v>
      </c>
      <c r="N125" s="151" t="s">
        <v>42</v>
      </c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AR125" s="154" t="s">
        <v>606</v>
      </c>
      <c r="AT125" s="154" t="s">
        <v>152</v>
      </c>
      <c r="AU125" s="154" t="s">
        <v>86</v>
      </c>
      <c r="AY125" s="16" t="s">
        <v>148</v>
      </c>
      <c r="BE125" s="92">
        <f>IF(N125="základní",J125,0)</f>
        <v>0</v>
      </c>
      <c r="BF125" s="92">
        <f>IF(N125="snížená",J125,0)</f>
        <v>0</v>
      </c>
      <c r="BG125" s="92">
        <f>IF(N125="zákl. přenesená",J125,0)</f>
        <v>0</v>
      </c>
      <c r="BH125" s="92">
        <f>IF(N125="sníž. přenesená",J125,0)</f>
        <v>0</v>
      </c>
      <c r="BI125" s="92">
        <f>IF(N125="nulová",J125,0)</f>
        <v>0</v>
      </c>
      <c r="BJ125" s="16" t="s">
        <v>84</v>
      </c>
      <c r="BK125" s="92">
        <f>ROUND(I125*H125,2)</f>
        <v>0</v>
      </c>
      <c r="BL125" s="16" t="s">
        <v>606</v>
      </c>
      <c r="BM125" s="154" t="s">
        <v>180</v>
      </c>
    </row>
    <row r="126" spans="2:65" s="12" customFormat="1" x14ac:dyDescent="0.2">
      <c r="B126" s="155"/>
      <c r="D126" s="156" t="s">
        <v>163</v>
      </c>
      <c r="E126" s="157" t="s">
        <v>1</v>
      </c>
      <c r="F126" s="158" t="s">
        <v>627</v>
      </c>
      <c r="H126" s="159">
        <v>57.2</v>
      </c>
      <c r="I126" s="160"/>
      <c r="L126" s="155"/>
      <c r="M126" s="161"/>
      <c r="T126" s="162"/>
      <c r="AT126" s="157" t="s">
        <v>163</v>
      </c>
      <c r="AU126" s="157" t="s">
        <v>86</v>
      </c>
      <c r="AV126" s="12" t="s">
        <v>86</v>
      </c>
      <c r="AW126" s="12" t="s">
        <v>30</v>
      </c>
      <c r="AX126" s="12" t="s">
        <v>77</v>
      </c>
      <c r="AY126" s="157" t="s">
        <v>148</v>
      </c>
    </row>
    <row r="127" spans="2:65" s="13" customFormat="1" x14ac:dyDescent="0.2">
      <c r="B127" s="163"/>
      <c r="D127" s="156" t="s">
        <v>163</v>
      </c>
      <c r="E127" s="164" t="s">
        <v>1</v>
      </c>
      <c r="F127" s="165" t="s">
        <v>166</v>
      </c>
      <c r="H127" s="166">
        <v>57.2</v>
      </c>
      <c r="I127" s="167"/>
      <c r="L127" s="163"/>
      <c r="M127" s="168"/>
      <c r="T127" s="169"/>
      <c r="AT127" s="164" t="s">
        <v>163</v>
      </c>
      <c r="AU127" s="164" t="s">
        <v>86</v>
      </c>
      <c r="AV127" s="13" t="s">
        <v>156</v>
      </c>
      <c r="AW127" s="13" t="s">
        <v>30</v>
      </c>
      <c r="AX127" s="13" t="s">
        <v>84</v>
      </c>
      <c r="AY127" s="164" t="s">
        <v>148</v>
      </c>
    </row>
    <row r="128" spans="2:65" s="1" customFormat="1" ht="33" customHeight="1" x14ac:dyDescent="0.2">
      <c r="B128" s="32"/>
      <c r="C128" s="142" t="s">
        <v>156</v>
      </c>
      <c r="D128" s="142" t="s">
        <v>152</v>
      </c>
      <c r="E128" s="143" t="s">
        <v>628</v>
      </c>
      <c r="F128" s="144" t="s">
        <v>629</v>
      </c>
      <c r="G128" s="145" t="s">
        <v>220</v>
      </c>
      <c r="H128" s="146">
        <v>42.9</v>
      </c>
      <c r="I128" s="147"/>
      <c r="J128" s="148">
        <f>ROUND(I128*H128,2)</f>
        <v>0</v>
      </c>
      <c r="K128" s="149"/>
      <c r="L128" s="32"/>
      <c r="M128" s="150" t="s">
        <v>1</v>
      </c>
      <c r="N128" s="151" t="s">
        <v>42</v>
      </c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AR128" s="154" t="s">
        <v>606</v>
      </c>
      <c r="AT128" s="154" t="s">
        <v>152</v>
      </c>
      <c r="AU128" s="154" t="s">
        <v>86</v>
      </c>
      <c r="AY128" s="16" t="s">
        <v>148</v>
      </c>
      <c r="BE128" s="92">
        <f>IF(N128="základní",J128,0)</f>
        <v>0</v>
      </c>
      <c r="BF128" s="92">
        <f>IF(N128="snížená",J128,0)</f>
        <v>0</v>
      </c>
      <c r="BG128" s="92">
        <f>IF(N128="zákl. přenesená",J128,0)</f>
        <v>0</v>
      </c>
      <c r="BH128" s="92">
        <f>IF(N128="sníž. přenesená",J128,0)</f>
        <v>0</v>
      </c>
      <c r="BI128" s="92">
        <f>IF(N128="nulová",J128,0)</f>
        <v>0</v>
      </c>
      <c r="BJ128" s="16" t="s">
        <v>84</v>
      </c>
      <c r="BK128" s="92">
        <f>ROUND(I128*H128,2)</f>
        <v>0</v>
      </c>
      <c r="BL128" s="16" t="s">
        <v>606</v>
      </c>
      <c r="BM128" s="154" t="s">
        <v>188</v>
      </c>
    </row>
    <row r="129" spans="2:65" s="12" customFormat="1" x14ac:dyDescent="0.2">
      <c r="B129" s="155"/>
      <c r="D129" s="156" t="s">
        <v>163</v>
      </c>
      <c r="E129" s="157" t="s">
        <v>1</v>
      </c>
      <c r="F129" s="158" t="s">
        <v>630</v>
      </c>
      <c r="H129" s="159">
        <v>57.2</v>
      </c>
      <c r="I129" s="160"/>
      <c r="L129" s="155"/>
      <c r="M129" s="161"/>
      <c r="T129" s="162"/>
      <c r="AT129" s="157" t="s">
        <v>163</v>
      </c>
      <c r="AU129" s="157" t="s">
        <v>86</v>
      </c>
      <c r="AV129" s="12" t="s">
        <v>86</v>
      </c>
      <c r="AW129" s="12" t="s">
        <v>30</v>
      </c>
      <c r="AX129" s="12" t="s">
        <v>77</v>
      </c>
      <c r="AY129" s="157" t="s">
        <v>148</v>
      </c>
    </row>
    <row r="130" spans="2:65" s="12" customFormat="1" x14ac:dyDescent="0.2">
      <c r="B130" s="155"/>
      <c r="D130" s="156" t="s">
        <v>163</v>
      </c>
      <c r="E130" s="157" t="s">
        <v>1</v>
      </c>
      <c r="F130" s="158" t="s">
        <v>631</v>
      </c>
      <c r="H130" s="159">
        <v>-14.3</v>
      </c>
      <c r="I130" s="160"/>
      <c r="L130" s="155"/>
      <c r="M130" s="161"/>
      <c r="T130" s="162"/>
      <c r="AT130" s="157" t="s">
        <v>163</v>
      </c>
      <c r="AU130" s="157" t="s">
        <v>86</v>
      </c>
      <c r="AV130" s="12" t="s">
        <v>86</v>
      </c>
      <c r="AW130" s="12" t="s">
        <v>30</v>
      </c>
      <c r="AX130" s="12" t="s">
        <v>77</v>
      </c>
      <c r="AY130" s="157" t="s">
        <v>148</v>
      </c>
    </row>
    <row r="131" spans="2:65" s="13" customFormat="1" x14ac:dyDescent="0.2">
      <c r="B131" s="163"/>
      <c r="D131" s="156" t="s">
        <v>163</v>
      </c>
      <c r="E131" s="164" t="s">
        <v>1</v>
      </c>
      <c r="F131" s="165" t="s">
        <v>166</v>
      </c>
      <c r="H131" s="166">
        <v>42.900000000000006</v>
      </c>
      <c r="I131" s="167"/>
      <c r="L131" s="163"/>
      <c r="M131" s="168"/>
      <c r="T131" s="169"/>
      <c r="AT131" s="164" t="s">
        <v>163</v>
      </c>
      <c r="AU131" s="164" t="s">
        <v>86</v>
      </c>
      <c r="AV131" s="13" t="s">
        <v>156</v>
      </c>
      <c r="AW131" s="13" t="s">
        <v>30</v>
      </c>
      <c r="AX131" s="13" t="s">
        <v>84</v>
      </c>
      <c r="AY131" s="164" t="s">
        <v>148</v>
      </c>
    </row>
    <row r="132" spans="2:65" s="1" customFormat="1" ht="24.15" customHeight="1" x14ac:dyDescent="0.2">
      <c r="B132" s="32"/>
      <c r="C132" s="142" t="s">
        <v>176</v>
      </c>
      <c r="D132" s="142" t="s">
        <v>152</v>
      </c>
      <c r="E132" s="143" t="s">
        <v>632</v>
      </c>
      <c r="F132" s="144" t="s">
        <v>633</v>
      </c>
      <c r="G132" s="145" t="s">
        <v>220</v>
      </c>
      <c r="H132" s="146">
        <v>42.9</v>
      </c>
      <c r="I132" s="147"/>
      <c r="J132" s="148">
        <f>ROUND(I132*H132,2)</f>
        <v>0</v>
      </c>
      <c r="K132" s="149"/>
      <c r="L132" s="32"/>
      <c r="M132" s="150" t="s">
        <v>1</v>
      </c>
      <c r="N132" s="151" t="s">
        <v>42</v>
      </c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AR132" s="154" t="s">
        <v>606</v>
      </c>
      <c r="AT132" s="154" t="s">
        <v>152</v>
      </c>
      <c r="AU132" s="154" t="s">
        <v>86</v>
      </c>
      <c r="AY132" s="16" t="s">
        <v>148</v>
      </c>
      <c r="BE132" s="92">
        <f>IF(N132="základní",J132,0)</f>
        <v>0</v>
      </c>
      <c r="BF132" s="92">
        <f>IF(N132="snížená",J132,0)</f>
        <v>0</v>
      </c>
      <c r="BG132" s="92">
        <f>IF(N132="zákl. přenesená",J132,0)</f>
        <v>0</v>
      </c>
      <c r="BH132" s="92">
        <f>IF(N132="sníž. přenesená",J132,0)</f>
        <v>0</v>
      </c>
      <c r="BI132" s="92">
        <f>IF(N132="nulová",J132,0)</f>
        <v>0</v>
      </c>
      <c r="BJ132" s="16" t="s">
        <v>84</v>
      </c>
      <c r="BK132" s="92">
        <f>ROUND(I132*H132,2)</f>
        <v>0</v>
      </c>
      <c r="BL132" s="16" t="s">
        <v>606</v>
      </c>
      <c r="BM132" s="154" t="s">
        <v>196</v>
      </c>
    </row>
    <row r="133" spans="2:65" s="1" customFormat="1" ht="24.15" customHeight="1" x14ac:dyDescent="0.2">
      <c r="B133" s="32"/>
      <c r="C133" s="142" t="s">
        <v>180</v>
      </c>
      <c r="D133" s="142" t="s">
        <v>152</v>
      </c>
      <c r="E133" s="143" t="s">
        <v>634</v>
      </c>
      <c r="F133" s="144" t="s">
        <v>635</v>
      </c>
      <c r="G133" s="145" t="s">
        <v>353</v>
      </c>
      <c r="H133" s="146">
        <v>110</v>
      </c>
      <c r="I133" s="147"/>
      <c r="J133" s="148">
        <f>ROUND(I133*H133,2)</f>
        <v>0</v>
      </c>
      <c r="K133" s="149"/>
      <c r="L133" s="32"/>
      <c r="M133" s="150" t="s">
        <v>1</v>
      </c>
      <c r="N133" s="151" t="s">
        <v>42</v>
      </c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AR133" s="154" t="s">
        <v>606</v>
      </c>
      <c r="AT133" s="154" t="s">
        <v>152</v>
      </c>
      <c r="AU133" s="154" t="s">
        <v>86</v>
      </c>
      <c r="AY133" s="16" t="s">
        <v>148</v>
      </c>
      <c r="BE133" s="92">
        <f>IF(N133="základní",J133,0)</f>
        <v>0</v>
      </c>
      <c r="BF133" s="92">
        <f>IF(N133="snížená",J133,0)</f>
        <v>0</v>
      </c>
      <c r="BG133" s="92">
        <f>IF(N133="zákl. přenesená",J133,0)</f>
        <v>0</v>
      </c>
      <c r="BH133" s="92">
        <f>IF(N133="sníž. přenesená",J133,0)</f>
        <v>0</v>
      </c>
      <c r="BI133" s="92">
        <f>IF(N133="nulová",J133,0)</f>
        <v>0</v>
      </c>
      <c r="BJ133" s="16" t="s">
        <v>84</v>
      </c>
      <c r="BK133" s="92">
        <f>ROUND(I133*H133,2)</f>
        <v>0</v>
      </c>
      <c r="BL133" s="16" t="s">
        <v>606</v>
      </c>
      <c r="BM133" s="154" t="s">
        <v>8</v>
      </c>
    </row>
    <row r="134" spans="2:65" s="1" customFormat="1" ht="33" customHeight="1" x14ac:dyDescent="0.2">
      <c r="B134" s="32"/>
      <c r="C134" s="142" t="s">
        <v>184</v>
      </c>
      <c r="D134" s="142" t="s">
        <v>152</v>
      </c>
      <c r="E134" s="143" t="s">
        <v>636</v>
      </c>
      <c r="F134" s="144" t="s">
        <v>637</v>
      </c>
      <c r="G134" s="145" t="s">
        <v>155</v>
      </c>
      <c r="H134" s="146">
        <v>71.5</v>
      </c>
      <c r="I134" s="147"/>
      <c r="J134" s="148">
        <f>ROUND(I134*H134,2)</f>
        <v>0</v>
      </c>
      <c r="K134" s="149"/>
      <c r="L134" s="32"/>
      <c r="M134" s="150" t="s">
        <v>1</v>
      </c>
      <c r="N134" s="151" t="s">
        <v>42</v>
      </c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AR134" s="154" t="s">
        <v>606</v>
      </c>
      <c r="AT134" s="154" t="s">
        <v>152</v>
      </c>
      <c r="AU134" s="154" t="s">
        <v>86</v>
      </c>
      <c r="AY134" s="16" t="s">
        <v>148</v>
      </c>
      <c r="BE134" s="92">
        <f>IF(N134="základní",J134,0)</f>
        <v>0</v>
      </c>
      <c r="BF134" s="92">
        <f>IF(N134="snížená",J134,0)</f>
        <v>0</v>
      </c>
      <c r="BG134" s="92">
        <f>IF(N134="zákl. přenesená",J134,0)</f>
        <v>0</v>
      </c>
      <c r="BH134" s="92">
        <f>IF(N134="sníž. přenesená",J134,0)</f>
        <v>0</v>
      </c>
      <c r="BI134" s="92">
        <f>IF(N134="nulová",J134,0)</f>
        <v>0</v>
      </c>
      <c r="BJ134" s="16" t="s">
        <v>84</v>
      </c>
      <c r="BK134" s="92">
        <f>ROUND(I134*H134,2)</f>
        <v>0</v>
      </c>
      <c r="BL134" s="16" t="s">
        <v>606</v>
      </c>
      <c r="BM134" s="154" t="s">
        <v>213</v>
      </c>
    </row>
    <row r="135" spans="2:65" s="12" customFormat="1" x14ac:dyDescent="0.2">
      <c r="B135" s="155"/>
      <c r="D135" s="156" t="s">
        <v>163</v>
      </c>
      <c r="E135" s="157" t="s">
        <v>1</v>
      </c>
      <c r="F135" s="158" t="s">
        <v>638</v>
      </c>
      <c r="H135" s="159">
        <v>71.5</v>
      </c>
      <c r="I135" s="160"/>
      <c r="L135" s="155"/>
      <c r="M135" s="161"/>
      <c r="T135" s="162"/>
      <c r="AT135" s="157" t="s">
        <v>163</v>
      </c>
      <c r="AU135" s="157" t="s">
        <v>86</v>
      </c>
      <c r="AV135" s="12" t="s">
        <v>86</v>
      </c>
      <c r="AW135" s="12" t="s">
        <v>30</v>
      </c>
      <c r="AX135" s="12" t="s">
        <v>77</v>
      </c>
      <c r="AY135" s="157" t="s">
        <v>148</v>
      </c>
    </row>
    <row r="136" spans="2:65" s="13" customFormat="1" x14ac:dyDescent="0.2">
      <c r="B136" s="163"/>
      <c r="D136" s="156" t="s">
        <v>163</v>
      </c>
      <c r="E136" s="164" t="s">
        <v>1</v>
      </c>
      <c r="F136" s="165" t="s">
        <v>166</v>
      </c>
      <c r="H136" s="166">
        <v>71.5</v>
      </c>
      <c r="I136" s="167"/>
      <c r="L136" s="163"/>
      <c r="M136" s="168"/>
      <c r="T136" s="169"/>
      <c r="AT136" s="164" t="s">
        <v>163</v>
      </c>
      <c r="AU136" s="164" t="s">
        <v>86</v>
      </c>
      <c r="AV136" s="13" t="s">
        <v>156</v>
      </c>
      <c r="AW136" s="13" t="s">
        <v>30</v>
      </c>
      <c r="AX136" s="13" t="s">
        <v>84</v>
      </c>
      <c r="AY136" s="164" t="s">
        <v>148</v>
      </c>
    </row>
    <row r="137" spans="2:65" s="1" customFormat="1" ht="44.25" customHeight="1" x14ac:dyDescent="0.2">
      <c r="B137" s="32"/>
      <c r="C137" s="142" t="s">
        <v>188</v>
      </c>
      <c r="D137" s="142" t="s">
        <v>152</v>
      </c>
      <c r="E137" s="143" t="s">
        <v>639</v>
      </c>
      <c r="F137" s="144" t="s">
        <v>640</v>
      </c>
      <c r="G137" s="145" t="s">
        <v>155</v>
      </c>
      <c r="H137" s="146">
        <v>110</v>
      </c>
      <c r="I137" s="147"/>
      <c r="J137" s="148">
        <f>ROUND(I137*H137,2)</f>
        <v>0</v>
      </c>
      <c r="K137" s="149"/>
      <c r="L137" s="32"/>
      <c r="M137" s="150" t="s">
        <v>1</v>
      </c>
      <c r="N137" s="151" t="s">
        <v>42</v>
      </c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AR137" s="154" t="s">
        <v>606</v>
      </c>
      <c r="AT137" s="154" t="s">
        <v>152</v>
      </c>
      <c r="AU137" s="154" t="s">
        <v>86</v>
      </c>
      <c r="AY137" s="16" t="s">
        <v>148</v>
      </c>
      <c r="BE137" s="92">
        <f>IF(N137="základní",J137,0)</f>
        <v>0</v>
      </c>
      <c r="BF137" s="92">
        <f>IF(N137="snížená",J137,0)</f>
        <v>0</v>
      </c>
      <c r="BG137" s="92">
        <f>IF(N137="zákl. přenesená",J137,0)</f>
        <v>0</v>
      </c>
      <c r="BH137" s="92">
        <f>IF(N137="sníž. přenesená",J137,0)</f>
        <v>0</v>
      </c>
      <c r="BI137" s="92">
        <f>IF(N137="nulová",J137,0)</f>
        <v>0</v>
      </c>
      <c r="BJ137" s="16" t="s">
        <v>84</v>
      </c>
      <c r="BK137" s="92">
        <f>ROUND(I137*H137,2)</f>
        <v>0</v>
      </c>
      <c r="BL137" s="16" t="s">
        <v>606</v>
      </c>
      <c r="BM137" s="154" t="s">
        <v>223</v>
      </c>
    </row>
    <row r="138" spans="2:65" s="14" customFormat="1" x14ac:dyDescent="0.2">
      <c r="B138" s="170"/>
      <c r="D138" s="156" t="s">
        <v>163</v>
      </c>
      <c r="E138" s="171" t="s">
        <v>1</v>
      </c>
      <c r="F138" s="172" t="s">
        <v>641</v>
      </c>
      <c r="H138" s="171" t="s">
        <v>1</v>
      </c>
      <c r="I138" s="173"/>
      <c r="L138" s="170"/>
      <c r="M138" s="174"/>
      <c r="T138" s="175"/>
      <c r="AT138" s="171" t="s">
        <v>163</v>
      </c>
      <c r="AU138" s="171" t="s">
        <v>86</v>
      </c>
      <c r="AV138" s="14" t="s">
        <v>84</v>
      </c>
      <c r="AW138" s="14" t="s">
        <v>30</v>
      </c>
      <c r="AX138" s="14" t="s">
        <v>77</v>
      </c>
      <c r="AY138" s="171" t="s">
        <v>148</v>
      </c>
    </row>
    <row r="139" spans="2:65" s="12" customFormat="1" x14ac:dyDescent="0.2">
      <c r="B139" s="155"/>
      <c r="D139" s="156" t="s">
        <v>163</v>
      </c>
      <c r="E139" s="157" t="s">
        <v>1</v>
      </c>
      <c r="F139" s="158" t="s">
        <v>642</v>
      </c>
      <c r="H139" s="159">
        <v>110</v>
      </c>
      <c r="I139" s="160"/>
      <c r="L139" s="155"/>
      <c r="M139" s="161"/>
      <c r="T139" s="162"/>
      <c r="AT139" s="157" t="s">
        <v>163</v>
      </c>
      <c r="AU139" s="157" t="s">
        <v>86</v>
      </c>
      <c r="AV139" s="12" t="s">
        <v>86</v>
      </c>
      <c r="AW139" s="12" t="s">
        <v>30</v>
      </c>
      <c r="AX139" s="12" t="s">
        <v>77</v>
      </c>
      <c r="AY139" s="157" t="s">
        <v>148</v>
      </c>
    </row>
    <row r="140" spans="2:65" s="13" customFormat="1" x14ac:dyDescent="0.2">
      <c r="B140" s="163"/>
      <c r="D140" s="156" t="s">
        <v>163</v>
      </c>
      <c r="E140" s="164" t="s">
        <v>1</v>
      </c>
      <c r="F140" s="165" t="s">
        <v>166</v>
      </c>
      <c r="H140" s="166">
        <v>110</v>
      </c>
      <c r="I140" s="167"/>
      <c r="L140" s="163"/>
      <c r="M140" s="168"/>
      <c r="T140" s="169"/>
      <c r="AT140" s="164" t="s">
        <v>163</v>
      </c>
      <c r="AU140" s="164" t="s">
        <v>86</v>
      </c>
      <c r="AV140" s="13" t="s">
        <v>156</v>
      </c>
      <c r="AW140" s="13" t="s">
        <v>30</v>
      </c>
      <c r="AX140" s="13" t="s">
        <v>84</v>
      </c>
      <c r="AY140" s="164" t="s">
        <v>148</v>
      </c>
    </row>
    <row r="141" spans="2:65" s="1" customFormat="1" ht="24.15" customHeight="1" x14ac:dyDescent="0.2">
      <c r="B141" s="32"/>
      <c r="C141" s="142" t="s">
        <v>192</v>
      </c>
      <c r="D141" s="142" t="s">
        <v>152</v>
      </c>
      <c r="E141" s="143" t="s">
        <v>643</v>
      </c>
      <c r="F141" s="144" t="s">
        <v>644</v>
      </c>
      <c r="G141" s="145" t="s">
        <v>353</v>
      </c>
      <c r="H141" s="146">
        <v>110</v>
      </c>
      <c r="I141" s="147"/>
      <c r="J141" s="148">
        <f>ROUND(I141*H141,2)</f>
        <v>0</v>
      </c>
      <c r="K141" s="149"/>
      <c r="L141" s="32"/>
      <c r="M141" s="150" t="s">
        <v>1</v>
      </c>
      <c r="N141" s="151" t="s">
        <v>42</v>
      </c>
      <c r="P141" s="152">
        <f>O141*H141</f>
        <v>0</v>
      </c>
      <c r="Q141" s="152">
        <v>0</v>
      </c>
      <c r="R141" s="152">
        <f>Q141*H141</f>
        <v>0</v>
      </c>
      <c r="S141" s="152">
        <v>0</v>
      </c>
      <c r="T141" s="153">
        <f>S141*H141</f>
        <v>0</v>
      </c>
      <c r="AR141" s="154" t="s">
        <v>606</v>
      </c>
      <c r="AT141" s="154" t="s">
        <v>152</v>
      </c>
      <c r="AU141" s="154" t="s">
        <v>86</v>
      </c>
      <c r="AY141" s="16" t="s">
        <v>148</v>
      </c>
      <c r="BE141" s="92">
        <f>IF(N141="základní",J141,0)</f>
        <v>0</v>
      </c>
      <c r="BF141" s="92">
        <f>IF(N141="snížená",J141,0)</f>
        <v>0</v>
      </c>
      <c r="BG141" s="92">
        <f>IF(N141="zákl. přenesená",J141,0)</f>
        <v>0</v>
      </c>
      <c r="BH141" s="92">
        <f>IF(N141="sníž. přenesená",J141,0)</f>
        <v>0</v>
      </c>
      <c r="BI141" s="92">
        <f>IF(N141="nulová",J141,0)</f>
        <v>0</v>
      </c>
      <c r="BJ141" s="16" t="s">
        <v>84</v>
      </c>
      <c r="BK141" s="92">
        <f>ROUND(I141*H141,2)</f>
        <v>0</v>
      </c>
      <c r="BL141" s="16" t="s">
        <v>606</v>
      </c>
      <c r="BM141" s="154" t="s">
        <v>236</v>
      </c>
    </row>
    <row r="142" spans="2:65" s="14" customFormat="1" x14ac:dyDescent="0.2">
      <c r="B142" s="170"/>
      <c r="D142" s="156" t="s">
        <v>163</v>
      </c>
      <c r="E142" s="171" t="s">
        <v>1</v>
      </c>
      <c r="F142" s="172" t="s">
        <v>645</v>
      </c>
      <c r="H142" s="171" t="s">
        <v>1</v>
      </c>
      <c r="I142" s="173"/>
      <c r="L142" s="170"/>
      <c r="M142" s="174"/>
      <c r="T142" s="175"/>
      <c r="AT142" s="171" t="s">
        <v>163</v>
      </c>
      <c r="AU142" s="171" t="s">
        <v>86</v>
      </c>
      <c r="AV142" s="14" t="s">
        <v>84</v>
      </c>
      <c r="AW142" s="14" t="s">
        <v>30</v>
      </c>
      <c r="AX142" s="14" t="s">
        <v>77</v>
      </c>
      <c r="AY142" s="171" t="s">
        <v>148</v>
      </c>
    </row>
    <row r="143" spans="2:65" s="12" customFormat="1" x14ac:dyDescent="0.2">
      <c r="B143" s="155"/>
      <c r="D143" s="156" t="s">
        <v>163</v>
      </c>
      <c r="E143" s="157" t="s">
        <v>1</v>
      </c>
      <c r="F143" s="158" t="s">
        <v>646</v>
      </c>
      <c r="H143" s="159">
        <v>110</v>
      </c>
      <c r="I143" s="160"/>
      <c r="L143" s="155"/>
      <c r="M143" s="161"/>
      <c r="T143" s="162"/>
      <c r="AT143" s="157" t="s">
        <v>163</v>
      </c>
      <c r="AU143" s="157" t="s">
        <v>86</v>
      </c>
      <c r="AV143" s="12" t="s">
        <v>86</v>
      </c>
      <c r="AW143" s="12" t="s">
        <v>30</v>
      </c>
      <c r="AX143" s="12" t="s">
        <v>77</v>
      </c>
      <c r="AY143" s="157" t="s">
        <v>148</v>
      </c>
    </row>
    <row r="144" spans="2:65" s="13" customFormat="1" x14ac:dyDescent="0.2">
      <c r="B144" s="163"/>
      <c r="D144" s="156" t="s">
        <v>163</v>
      </c>
      <c r="E144" s="164" t="s">
        <v>1</v>
      </c>
      <c r="F144" s="165" t="s">
        <v>166</v>
      </c>
      <c r="H144" s="166">
        <v>110</v>
      </c>
      <c r="I144" s="167"/>
      <c r="L144" s="163"/>
      <c r="M144" s="168"/>
      <c r="T144" s="169"/>
      <c r="AT144" s="164" t="s">
        <v>163</v>
      </c>
      <c r="AU144" s="164" t="s">
        <v>86</v>
      </c>
      <c r="AV144" s="13" t="s">
        <v>156</v>
      </c>
      <c r="AW144" s="13" t="s">
        <v>30</v>
      </c>
      <c r="AX144" s="13" t="s">
        <v>84</v>
      </c>
      <c r="AY144" s="164" t="s">
        <v>148</v>
      </c>
    </row>
    <row r="145" spans="2:65" s="1" customFormat="1" ht="16.5" customHeight="1" x14ac:dyDescent="0.2">
      <c r="B145" s="32"/>
      <c r="C145" s="142" t="s">
        <v>196</v>
      </c>
      <c r="D145" s="142" t="s">
        <v>152</v>
      </c>
      <c r="E145" s="143" t="s">
        <v>647</v>
      </c>
      <c r="F145" s="144" t="s">
        <v>648</v>
      </c>
      <c r="G145" s="145" t="s">
        <v>353</v>
      </c>
      <c r="H145" s="146">
        <v>100</v>
      </c>
      <c r="I145" s="147"/>
      <c r="J145" s="148">
        <f>ROUND(I145*H145,2)</f>
        <v>0</v>
      </c>
      <c r="K145" s="149"/>
      <c r="L145" s="32"/>
      <c r="M145" s="150" t="s">
        <v>1</v>
      </c>
      <c r="N145" s="151" t="s">
        <v>42</v>
      </c>
      <c r="P145" s="152">
        <f>O145*H145</f>
        <v>0</v>
      </c>
      <c r="Q145" s="152">
        <v>0</v>
      </c>
      <c r="R145" s="152">
        <f>Q145*H145</f>
        <v>0</v>
      </c>
      <c r="S145" s="152">
        <v>0</v>
      </c>
      <c r="T145" s="153">
        <f>S145*H145</f>
        <v>0</v>
      </c>
      <c r="AR145" s="154" t="s">
        <v>606</v>
      </c>
      <c r="AT145" s="154" t="s">
        <v>152</v>
      </c>
      <c r="AU145" s="154" t="s">
        <v>86</v>
      </c>
      <c r="AY145" s="16" t="s">
        <v>148</v>
      </c>
      <c r="BE145" s="92">
        <f>IF(N145="základní",J145,0)</f>
        <v>0</v>
      </c>
      <c r="BF145" s="92">
        <f>IF(N145="snížená",J145,0)</f>
        <v>0</v>
      </c>
      <c r="BG145" s="92">
        <f>IF(N145="zákl. přenesená",J145,0)</f>
        <v>0</v>
      </c>
      <c r="BH145" s="92">
        <f>IF(N145="sníž. přenesená",J145,0)</f>
        <v>0</v>
      </c>
      <c r="BI145" s="92">
        <f>IF(N145="nulová",J145,0)</f>
        <v>0</v>
      </c>
      <c r="BJ145" s="16" t="s">
        <v>84</v>
      </c>
      <c r="BK145" s="92">
        <f>ROUND(I145*H145,2)</f>
        <v>0</v>
      </c>
      <c r="BL145" s="16" t="s">
        <v>606</v>
      </c>
      <c r="BM145" s="154" t="s">
        <v>245</v>
      </c>
    </row>
    <row r="146" spans="2:65" s="1" customFormat="1" ht="24.15" customHeight="1" x14ac:dyDescent="0.2">
      <c r="B146" s="32"/>
      <c r="C146" s="142" t="s">
        <v>150</v>
      </c>
      <c r="D146" s="142" t="s">
        <v>152</v>
      </c>
      <c r="E146" s="143" t="s">
        <v>649</v>
      </c>
      <c r="F146" s="144" t="s">
        <v>650</v>
      </c>
      <c r="G146" s="145" t="s">
        <v>353</v>
      </c>
      <c r="H146" s="146">
        <v>20</v>
      </c>
      <c r="I146" s="147"/>
      <c r="J146" s="148">
        <f>ROUND(I146*H146,2)</f>
        <v>0</v>
      </c>
      <c r="K146" s="149"/>
      <c r="L146" s="32"/>
      <c r="M146" s="150" t="s">
        <v>1</v>
      </c>
      <c r="N146" s="151" t="s">
        <v>42</v>
      </c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AR146" s="154" t="s">
        <v>606</v>
      </c>
      <c r="AT146" s="154" t="s">
        <v>152</v>
      </c>
      <c r="AU146" s="154" t="s">
        <v>86</v>
      </c>
      <c r="AY146" s="16" t="s">
        <v>148</v>
      </c>
      <c r="BE146" s="92">
        <f>IF(N146="základní",J146,0)</f>
        <v>0</v>
      </c>
      <c r="BF146" s="92">
        <f>IF(N146="snížená",J146,0)</f>
        <v>0</v>
      </c>
      <c r="BG146" s="92">
        <f>IF(N146="zákl. přenesená",J146,0)</f>
        <v>0</v>
      </c>
      <c r="BH146" s="92">
        <f>IF(N146="sníž. přenesená",J146,0)</f>
        <v>0</v>
      </c>
      <c r="BI146" s="92">
        <f>IF(N146="nulová",J146,0)</f>
        <v>0</v>
      </c>
      <c r="BJ146" s="16" t="s">
        <v>84</v>
      </c>
      <c r="BK146" s="92">
        <f>ROUND(I146*H146,2)</f>
        <v>0</v>
      </c>
      <c r="BL146" s="16" t="s">
        <v>606</v>
      </c>
      <c r="BM146" s="154" t="s">
        <v>252</v>
      </c>
    </row>
    <row r="147" spans="2:65" s="14" customFormat="1" x14ac:dyDescent="0.2">
      <c r="B147" s="170"/>
      <c r="D147" s="156" t="s">
        <v>163</v>
      </c>
      <c r="E147" s="171" t="s">
        <v>1</v>
      </c>
      <c r="F147" s="172" t="s">
        <v>651</v>
      </c>
      <c r="H147" s="171" t="s">
        <v>1</v>
      </c>
      <c r="I147" s="173"/>
      <c r="L147" s="170"/>
      <c r="M147" s="174"/>
      <c r="T147" s="175"/>
      <c r="AT147" s="171" t="s">
        <v>163</v>
      </c>
      <c r="AU147" s="171" t="s">
        <v>86</v>
      </c>
      <c r="AV147" s="14" t="s">
        <v>84</v>
      </c>
      <c r="AW147" s="14" t="s">
        <v>30</v>
      </c>
      <c r="AX147" s="14" t="s">
        <v>77</v>
      </c>
      <c r="AY147" s="171" t="s">
        <v>148</v>
      </c>
    </row>
    <row r="148" spans="2:65" s="12" customFormat="1" x14ac:dyDescent="0.2">
      <c r="B148" s="155"/>
      <c r="D148" s="156" t="s">
        <v>163</v>
      </c>
      <c r="E148" s="157" t="s">
        <v>1</v>
      </c>
      <c r="F148" s="158" t="s">
        <v>652</v>
      </c>
      <c r="H148" s="159">
        <v>5</v>
      </c>
      <c r="I148" s="160"/>
      <c r="L148" s="155"/>
      <c r="M148" s="161"/>
      <c r="T148" s="162"/>
      <c r="AT148" s="157" t="s">
        <v>163</v>
      </c>
      <c r="AU148" s="157" t="s">
        <v>86</v>
      </c>
      <c r="AV148" s="12" t="s">
        <v>86</v>
      </c>
      <c r="AW148" s="12" t="s">
        <v>30</v>
      </c>
      <c r="AX148" s="12" t="s">
        <v>77</v>
      </c>
      <c r="AY148" s="157" t="s">
        <v>148</v>
      </c>
    </row>
    <row r="149" spans="2:65" s="12" customFormat="1" x14ac:dyDescent="0.2">
      <c r="B149" s="155"/>
      <c r="D149" s="156" t="s">
        <v>163</v>
      </c>
      <c r="E149" s="157" t="s">
        <v>1</v>
      </c>
      <c r="F149" s="158" t="s">
        <v>653</v>
      </c>
      <c r="H149" s="159">
        <v>15</v>
      </c>
      <c r="I149" s="160"/>
      <c r="L149" s="155"/>
      <c r="M149" s="161"/>
      <c r="T149" s="162"/>
      <c r="AT149" s="157" t="s">
        <v>163</v>
      </c>
      <c r="AU149" s="157" t="s">
        <v>86</v>
      </c>
      <c r="AV149" s="12" t="s">
        <v>86</v>
      </c>
      <c r="AW149" s="12" t="s">
        <v>30</v>
      </c>
      <c r="AX149" s="12" t="s">
        <v>77</v>
      </c>
      <c r="AY149" s="157" t="s">
        <v>148</v>
      </c>
    </row>
    <row r="150" spans="2:65" s="13" customFormat="1" x14ac:dyDescent="0.2">
      <c r="B150" s="163"/>
      <c r="D150" s="156" t="s">
        <v>163</v>
      </c>
      <c r="E150" s="164" t="s">
        <v>1</v>
      </c>
      <c r="F150" s="165" t="s">
        <v>166</v>
      </c>
      <c r="H150" s="166">
        <v>20</v>
      </c>
      <c r="I150" s="167"/>
      <c r="L150" s="163"/>
      <c r="M150" s="168"/>
      <c r="T150" s="169"/>
      <c r="AT150" s="164" t="s">
        <v>163</v>
      </c>
      <c r="AU150" s="164" t="s">
        <v>86</v>
      </c>
      <c r="AV150" s="13" t="s">
        <v>156</v>
      </c>
      <c r="AW150" s="13" t="s">
        <v>30</v>
      </c>
      <c r="AX150" s="13" t="s">
        <v>84</v>
      </c>
      <c r="AY150" s="164" t="s">
        <v>148</v>
      </c>
    </row>
    <row r="151" spans="2:65" s="1" customFormat="1" ht="24.15" customHeight="1" x14ac:dyDescent="0.2">
      <c r="B151" s="32"/>
      <c r="C151" s="176" t="s">
        <v>8</v>
      </c>
      <c r="D151" s="176" t="s">
        <v>400</v>
      </c>
      <c r="E151" s="177" t="s">
        <v>654</v>
      </c>
      <c r="F151" s="178" t="s">
        <v>655</v>
      </c>
      <c r="G151" s="179" t="s">
        <v>353</v>
      </c>
      <c r="H151" s="180">
        <v>21</v>
      </c>
      <c r="I151" s="181"/>
      <c r="J151" s="182">
        <f>ROUND(I151*H151,2)</f>
        <v>0</v>
      </c>
      <c r="K151" s="183"/>
      <c r="L151" s="184"/>
      <c r="M151" s="185" t="s">
        <v>1</v>
      </c>
      <c r="N151" s="186" t="s">
        <v>42</v>
      </c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AR151" s="154" t="s">
        <v>622</v>
      </c>
      <c r="AT151" s="154" t="s">
        <v>400</v>
      </c>
      <c r="AU151" s="154" t="s">
        <v>86</v>
      </c>
      <c r="AY151" s="16" t="s">
        <v>148</v>
      </c>
      <c r="BE151" s="92">
        <f>IF(N151="základní",J151,0)</f>
        <v>0</v>
      </c>
      <c r="BF151" s="92">
        <f>IF(N151="snížená",J151,0)</f>
        <v>0</v>
      </c>
      <c r="BG151" s="92">
        <f>IF(N151="zákl. přenesená",J151,0)</f>
        <v>0</v>
      </c>
      <c r="BH151" s="92">
        <f>IF(N151="sníž. přenesená",J151,0)</f>
        <v>0</v>
      </c>
      <c r="BI151" s="92">
        <f>IF(N151="nulová",J151,0)</f>
        <v>0</v>
      </c>
      <c r="BJ151" s="16" t="s">
        <v>84</v>
      </c>
      <c r="BK151" s="92">
        <f>ROUND(I151*H151,2)</f>
        <v>0</v>
      </c>
      <c r="BL151" s="16" t="s">
        <v>606</v>
      </c>
      <c r="BM151" s="154" t="s">
        <v>265</v>
      </c>
    </row>
    <row r="152" spans="2:65" s="12" customFormat="1" x14ac:dyDescent="0.2">
      <c r="B152" s="155"/>
      <c r="D152" s="156" t="s">
        <v>163</v>
      </c>
      <c r="E152" s="157" t="s">
        <v>1</v>
      </c>
      <c r="F152" s="158" t="s">
        <v>656</v>
      </c>
      <c r="H152" s="159">
        <v>21</v>
      </c>
      <c r="I152" s="160"/>
      <c r="L152" s="155"/>
      <c r="M152" s="161"/>
      <c r="T152" s="162"/>
      <c r="AT152" s="157" t="s">
        <v>163</v>
      </c>
      <c r="AU152" s="157" t="s">
        <v>86</v>
      </c>
      <c r="AV152" s="12" t="s">
        <v>86</v>
      </c>
      <c r="AW152" s="12" t="s">
        <v>30</v>
      </c>
      <c r="AX152" s="12" t="s">
        <v>77</v>
      </c>
      <c r="AY152" s="157" t="s">
        <v>148</v>
      </c>
    </row>
    <row r="153" spans="2:65" s="13" customFormat="1" x14ac:dyDescent="0.2">
      <c r="B153" s="163"/>
      <c r="D153" s="156" t="s">
        <v>163</v>
      </c>
      <c r="E153" s="164" t="s">
        <v>1</v>
      </c>
      <c r="F153" s="165" t="s">
        <v>166</v>
      </c>
      <c r="H153" s="166">
        <v>21</v>
      </c>
      <c r="I153" s="167"/>
      <c r="L153" s="163"/>
      <c r="M153" s="168"/>
      <c r="T153" s="169"/>
      <c r="AT153" s="164" t="s">
        <v>163</v>
      </c>
      <c r="AU153" s="164" t="s">
        <v>86</v>
      </c>
      <c r="AV153" s="13" t="s">
        <v>156</v>
      </c>
      <c r="AW153" s="13" t="s">
        <v>30</v>
      </c>
      <c r="AX153" s="13" t="s">
        <v>84</v>
      </c>
      <c r="AY153" s="164" t="s">
        <v>148</v>
      </c>
    </row>
    <row r="154" spans="2:65" s="1" customFormat="1" ht="24.15" customHeight="1" x14ac:dyDescent="0.2">
      <c r="B154" s="32"/>
      <c r="C154" s="142" t="s">
        <v>206</v>
      </c>
      <c r="D154" s="142" t="s">
        <v>152</v>
      </c>
      <c r="E154" s="143" t="s">
        <v>657</v>
      </c>
      <c r="F154" s="144" t="s">
        <v>658</v>
      </c>
      <c r="G154" s="145" t="s">
        <v>288</v>
      </c>
      <c r="H154" s="146">
        <v>28.626999999999999</v>
      </c>
      <c r="I154" s="147"/>
      <c r="J154" s="148">
        <f>ROUND(I154*H154,2)</f>
        <v>0</v>
      </c>
      <c r="K154" s="149"/>
      <c r="L154" s="32"/>
      <c r="M154" s="190" t="s">
        <v>1</v>
      </c>
      <c r="N154" s="191" t="s">
        <v>42</v>
      </c>
      <c r="O154" s="192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AR154" s="154" t="s">
        <v>606</v>
      </c>
      <c r="AT154" s="154" t="s">
        <v>152</v>
      </c>
      <c r="AU154" s="154" t="s">
        <v>86</v>
      </c>
      <c r="AY154" s="16" t="s">
        <v>148</v>
      </c>
      <c r="BE154" s="92">
        <f>IF(N154="základní",J154,0)</f>
        <v>0</v>
      </c>
      <c r="BF154" s="92">
        <f>IF(N154="snížená",J154,0)</f>
        <v>0</v>
      </c>
      <c r="BG154" s="92">
        <f>IF(N154="zákl. přenesená",J154,0)</f>
        <v>0</v>
      </c>
      <c r="BH154" s="92">
        <f>IF(N154="sníž. přenesená",J154,0)</f>
        <v>0</v>
      </c>
      <c r="BI154" s="92">
        <f>IF(N154="nulová",J154,0)</f>
        <v>0</v>
      </c>
      <c r="BJ154" s="16" t="s">
        <v>84</v>
      </c>
      <c r="BK154" s="92">
        <f>ROUND(I154*H154,2)</f>
        <v>0</v>
      </c>
      <c r="BL154" s="16" t="s">
        <v>606</v>
      </c>
      <c r="BM154" s="154" t="s">
        <v>276</v>
      </c>
    </row>
    <row r="155" spans="2:65" s="1" customFormat="1" ht="7" customHeight="1" x14ac:dyDescent="0.2">
      <c r="B155" s="44"/>
      <c r="C155" s="45"/>
      <c r="D155" s="45"/>
      <c r="E155" s="45"/>
      <c r="F155" s="45"/>
      <c r="G155" s="45"/>
      <c r="H155" s="45"/>
      <c r="I155" s="45"/>
      <c r="J155" s="45"/>
      <c r="K155" s="45"/>
      <c r="L155" s="32"/>
    </row>
  </sheetData>
  <sheetProtection algorithmName="SHA-512" hashValue="fWuTgAjGjKq9qPKO0THy+4G3hrp8/vr3NgxAF3Hh/FqiQsmOcXFjNfWd+y1Wa4HlW4pVPvKsdaQ9RD6VAJxfWA==" saltValue="fmuBRa47dRnIVQnD0zjkkw==" spinCount="100000" sheet="1" objects="1" scenarios="1" formatColumns="0" formatRows="0" autoFilter="0"/>
  <autoFilter ref="C118:K154" xr:uid="{00000000-0009-0000-0000-000006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00"/>
  <sheetViews>
    <sheetView showGridLines="0" workbookViewId="0"/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98</v>
      </c>
    </row>
    <row r="3" spans="2:46" ht="7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 x14ac:dyDescent="0.2">
      <c r="B4" s="19"/>
      <c r="D4" s="20" t="s">
        <v>109</v>
      </c>
      <c r="L4" s="19"/>
      <c r="M4" s="98" t="s">
        <v>10</v>
      </c>
      <c r="AT4" s="16" t="s">
        <v>4</v>
      </c>
    </row>
    <row r="5" spans="2:46" ht="7" customHeight="1" x14ac:dyDescent="0.2">
      <c r="B5" s="19"/>
      <c r="L5" s="19"/>
    </row>
    <row r="6" spans="2:46" ht="12" customHeight="1" x14ac:dyDescent="0.2">
      <c r="B6" s="19"/>
      <c r="D6" s="26" t="s">
        <v>15</v>
      </c>
      <c r="L6" s="19"/>
    </row>
    <row r="7" spans="2:46" ht="16.5" customHeight="1" x14ac:dyDescent="0.2">
      <c r="B7" s="19"/>
      <c r="E7" s="244" t="str">
        <f>'Rekapitulace stavby'!K6</f>
        <v>Otava, Strakonice - obnova Staré řeky</v>
      </c>
      <c r="F7" s="245"/>
      <c r="G7" s="245"/>
      <c r="H7" s="245"/>
      <c r="L7" s="19"/>
    </row>
    <row r="8" spans="2:46" s="1" customFormat="1" ht="12" customHeight="1" x14ac:dyDescent="0.2">
      <c r="B8" s="32"/>
      <c r="D8" s="26" t="s">
        <v>110</v>
      </c>
      <c r="L8" s="32"/>
    </row>
    <row r="9" spans="2:46" s="1" customFormat="1" ht="16.5" customHeight="1" x14ac:dyDescent="0.2">
      <c r="B9" s="32"/>
      <c r="E9" s="246" t="s">
        <v>788</v>
      </c>
      <c r="F9" s="201"/>
      <c r="G9" s="201"/>
      <c r="H9" s="201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17</v>
      </c>
      <c r="F11" s="24" t="s">
        <v>1</v>
      </c>
      <c r="I11" s="26" t="s">
        <v>19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20</v>
      </c>
      <c r="F12" s="24" t="s">
        <v>32</v>
      </c>
      <c r="I12" s="26" t="s">
        <v>22</v>
      </c>
      <c r="J12" s="52">
        <f>'Rekapitulace stavby'!AN8</f>
        <v>0</v>
      </c>
      <c r="L12" s="32"/>
    </row>
    <row r="13" spans="2:46" s="1" customFormat="1" ht="10.75" customHeight="1" x14ac:dyDescent="0.2">
      <c r="B13" s="32"/>
      <c r="L13" s="32"/>
    </row>
    <row r="14" spans="2:46" s="1" customFormat="1" ht="12" customHeight="1" x14ac:dyDescent="0.2">
      <c r="B14" s="32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26</v>
      </c>
      <c r="J15" s="24" t="str">
        <f>IF('Rekapitulace stavby'!AN11="","",'Rekapitulace stavby'!AN11)</f>
        <v/>
      </c>
      <c r="L15" s="32"/>
    </row>
    <row r="16" spans="2:46" s="1" customFormat="1" ht="7" customHeight="1" x14ac:dyDescent="0.2">
      <c r="B16" s="32"/>
      <c r="L16" s="32"/>
    </row>
    <row r="17" spans="2:12" s="1" customFormat="1" ht="12" customHeight="1" x14ac:dyDescent="0.2">
      <c r="B17" s="32"/>
      <c r="D17" s="26" t="s">
        <v>27</v>
      </c>
      <c r="I17" s="26" t="s">
        <v>24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47">
        <f>'Rekapitulace stavby'!E14</f>
        <v>0</v>
      </c>
      <c r="F18" s="229"/>
      <c r="G18" s="229"/>
      <c r="H18" s="229"/>
      <c r="I18" s="26" t="s">
        <v>26</v>
      </c>
      <c r="J18" s="27">
        <f>'Rekapitulace stavby'!AN14</f>
        <v>0</v>
      </c>
      <c r="L18" s="32"/>
    </row>
    <row r="19" spans="2:12" s="1" customFormat="1" ht="7" customHeight="1" x14ac:dyDescent="0.2">
      <c r="B19" s="32"/>
      <c r="L19" s="32"/>
    </row>
    <row r="20" spans="2:12" s="1" customFormat="1" ht="12" customHeight="1" x14ac:dyDescent="0.2">
      <c r="B20" s="32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26</v>
      </c>
      <c r="J21" s="24" t="str">
        <f>IF('Rekapitulace stavby'!AN17="","",'Rekapitulace stavby'!AN17)</f>
        <v/>
      </c>
      <c r="L21" s="32"/>
    </row>
    <row r="22" spans="2:12" s="1" customFormat="1" ht="7" customHeight="1" x14ac:dyDescent="0.2">
      <c r="B22" s="32"/>
      <c r="L22" s="32"/>
    </row>
    <row r="23" spans="2:12" s="1" customFormat="1" ht="12" customHeight="1" x14ac:dyDescent="0.2">
      <c r="B23" s="32"/>
      <c r="D23" s="26" t="s">
        <v>31</v>
      </c>
      <c r="I23" s="26" t="s">
        <v>24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2"/>
    </row>
    <row r="25" spans="2:12" s="1" customFormat="1" ht="7" customHeight="1" x14ac:dyDescent="0.2">
      <c r="B25" s="32"/>
      <c r="L25" s="32"/>
    </row>
    <row r="26" spans="2:12" s="1" customFormat="1" ht="12" customHeight="1" x14ac:dyDescent="0.2">
      <c r="B26" s="32"/>
      <c r="D26" s="26" t="s">
        <v>33</v>
      </c>
      <c r="L26" s="32"/>
    </row>
    <row r="27" spans="2:12" s="7" customFormat="1" ht="16.5" customHeight="1" x14ac:dyDescent="0.2">
      <c r="B27" s="99"/>
      <c r="E27" s="233" t="s">
        <v>1</v>
      </c>
      <c r="F27" s="233"/>
      <c r="G27" s="233"/>
      <c r="H27" s="233"/>
      <c r="L27" s="99"/>
    </row>
    <row r="28" spans="2:12" s="1" customFormat="1" ht="7" customHeight="1" x14ac:dyDescent="0.2">
      <c r="B28" s="32"/>
      <c r="L28" s="32"/>
    </row>
    <row r="29" spans="2:12" s="1" customFormat="1" ht="7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 x14ac:dyDescent="0.2">
      <c r="B30" s="32"/>
      <c r="D30" s="100" t="s">
        <v>37</v>
      </c>
      <c r="J30" s="66">
        <f>ROUND(J126, 2)</f>
        <v>0</v>
      </c>
      <c r="L30" s="32"/>
    </row>
    <row r="31" spans="2:12" s="1" customFormat="1" ht="7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5" t="s">
        <v>41</v>
      </c>
      <c r="E33" s="26" t="s">
        <v>42</v>
      </c>
      <c r="F33" s="101">
        <f>ROUND((SUM(BE126:BE199)),  2)</f>
        <v>0</v>
      </c>
      <c r="I33" s="102">
        <v>0.21</v>
      </c>
      <c r="J33" s="101">
        <f>ROUND(((SUM(BE126:BE199))*I33),  2)</f>
        <v>0</v>
      </c>
      <c r="L33" s="32"/>
    </row>
    <row r="34" spans="2:12" s="1" customFormat="1" ht="14.4" customHeight="1" x14ac:dyDescent="0.2">
      <c r="B34" s="32"/>
      <c r="E34" s="26" t="s">
        <v>43</v>
      </c>
      <c r="F34" s="101">
        <f>ROUND((SUM(BF126:BF199)),  2)</f>
        <v>0</v>
      </c>
      <c r="I34" s="102">
        <v>0.12</v>
      </c>
      <c r="J34" s="101">
        <f>ROUND(((SUM(BF126:BF199))*I34),  2)</f>
        <v>0</v>
      </c>
      <c r="L34" s="32"/>
    </row>
    <row r="35" spans="2:12" s="1" customFormat="1" ht="14.4" hidden="1" customHeight="1" x14ac:dyDescent="0.2">
      <c r="B35" s="32"/>
      <c r="E35" s="26" t="s">
        <v>44</v>
      </c>
      <c r="F35" s="101">
        <f>ROUND((SUM(BG126:BG199)),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45</v>
      </c>
      <c r="F36" s="101">
        <f>ROUND((SUM(BH126:BH199)),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46</v>
      </c>
      <c r="F37" s="101">
        <f>ROUND((SUM(BI126:BI199)),  2)</f>
        <v>0</v>
      </c>
      <c r="I37" s="102">
        <v>0</v>
      </c>
      <c r="J37" s="101">
        <f>0</f>
        <v>0</v>
      </c>
      <c r="L37" s="32"/>
    </row>
    <row r="38" spans="2:12" s="1" customFormat="1" ht="7" customHeight="1" x14ac:dyDescent="0.2">
      <c r="B38" s="32"/>
      <c r="L38" s="32"/>
    </row>
    <row r="39" spans="2:12" s="1" customFormat="1" ht="25.4" customHeight="1" x14ac:dyDescent="0.2">
      <c r="B39" s="32"/>
      <c r="C39" s="97"/>
      <c r="D39" s="103" t="s">
        <v>47</v>
      </c>
      <c r="E39" s="57"/>
      <c r="F39" s="57"/>
      <c r="G39" s="104" t="s">
        <v>48</v>
      </c>
      <c r="H39" s="105" t="s">
        <v>49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5" x14ac:dyDescent="0.2">
      <c r="B61" s="32"/>
      <c r="D61" s="43" t="s">
        <v>52</v>
      </c>
      <c r="E61" s="34"/>
      <c r="F61" s="108" t="s">
        <v>53</v>
      </c>
      <c r="G61" s="43" t="s">
        <v>52</v>
      </c>
      <c r="H61" s="34"/>
      <c r="I61" s="34"/>
      <c r="J61" s="109" t="s">
        <v>53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5" x14ac:dyDescent="0.2">
      <c r="B76" s="32"/>
      <c r="D76" s="43" t="s">
        <v>52</v>
      </c>
      <c r="E76" s="34"/>
      <c r="F76" s="108" t="s">
        <v>53</v>
      </c>
      <c r="G76" s="43" t="s">
        <v>52</v>
      </c>
      <c r="H76" s="34"/>
      <c r="I76" s="34"/>
      <c r="J76" s="109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 x14ac:dyDescent="0.2">
      <c r="B82" s="32"/>
      <c r="C82" s="20" t="s">
        <v>111</v>
      </c>
      <c r="L82" s="32"/>
    </row>
    <row r="83" spans="2:47" s="1" customFormat="1" ht="7" customHeight="1" x14ac:dyDescent="0.2">
      <c r="B83" s="32"/>
      <c r="L83" s="32"/>
    </row>
    <row r="84" spans="2:47" s="1" customFormat="1" ht="12" customHeight="1" x14ac:dyDescent="0.2">
      <c r="B84" s="32"/>
      <c r="C84" s="26" t="s">
        <v>15</v>
      </c>
      <c r="L84" s="32"/>
    </row>
    <row r="85" spans="2:47" s="1" customFormat="1" ht="16.5" customHeight="1" x14ac:dyDescent="0.2">
      <c r="B85" s="32"/>
      <c r="E85" s="244" t="str">
        <f>E7</f>
        <v>Otava, Strakonice - obnova Staré řeky</v>
      </c>
      <c r="F85" s="245"/>
      <c r="G85" s="245"/>
      <c r="H85" s="245"/>
      <c r="L85" s="32"/>
    </row>
    <row r="86" spans="2:47" s="1" customFormat="1" ht="12" customHeight="1" x14ac:dyDescent="0.2">
      <c r="B86" s="32"/>
      <c r="C86" s="26" t="s">
        <v>110</v>
      </c>
      <c r="L86" s="32"/>
    </row>
    <row r="87" spans="2:47" s="1" customFormat="1" ht="16.5" customHeight="1" x14ac:dyDescent="0.2">
      <c r="B87" s="32"/>
      <c r="E87" s="239" t="str">
        <f>E9</f>
        <v>32-5/2023 - SO 05 - Přeložka potrubí</v>
      </c>
      <c r="F87" s="201"/>
      <c r="G87" s="201"/>
      <c r="H87" s="201"/>
      <c r="L87" s="32"/>
    </row>
    <row r="88" spans="2:47" s="1" customFormat="1" ht="7" customHeight="1" x14ac:dyDescent="0.2">
      <c r="B88" s="32"/>
      <c r="L88" s="32"/>
    </row>
    <row r="89" spans="2:47" s="1" customFormat="1" ht="12" customHeight="1" x14ac:dyDescent="0.2">
      <c r="B89" s="32"/>
      <c r="C89" s="26" t="s">
        <v>20</v>
      </c>
      <c r="F89" s="24" t="str">
        <f>F12</f>
        <v xml:space="preserve"> </v>
      </c>
      <c r="I89" s="26" t="s">
        <v>22</v>
      </c>
      <c r="J89" s="52">
        <f>IF(J12="","",J12)</f>
        <v>0</v>
      </c>
      <c r="L89" s="32"/>
    </row>
    <row r="90" spans="2:47" s="1" customFormat="1" ht="7" customHeight="1" x14ac:dyDescent="0.2">
      <c r="B90" s="32"/>
      <c r="L90" s="32"/>
    </row>
    <row r="91" spans="2:47" s="1" customFormat="1" ht="40" customHeight="1" x14ac:dyDescent="0.2">
      <c r="B91" s="32"/>
      <c r="C91" s="26" t="s">
        <v>23</v>
      </c>
      <c r="F91" s="24" t="str">
        <f>E15</f>
        <v>Povodí Vltavy, s.p., Holečkova 3178/8, Praha 5</v>
      </c>
      <c r="I91" s="26" t="s">
        <v>28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27</v>
      </c>
      <c r="F92" s="24">
        <f>IF(E18="","",E18)</f>
        <v>0</v>
      </c>
      <c r="I92" s="26" t="s">
        <v>31</v>
      </c>
      <c r="J92" s="29" t="str">
        <f>E24</f>
        <v xml:space="preserve"> </v>
      </c>
      <c r="L92" s="32"/>
    </row>
    <row r="93" spans="2:47" s="1" customFormat="1" ht="10.25" customHeight="1" x14ac:dyDescent="0.2">
      <c r="B93" s="32"/>
      <c r="L93" s="32"/>
    </row>
    <row r="94" spans="2:47" s="1" customFormat="1" ht="29.25" customHeight="1" x14ac:dyDescent="0.2">
      <c r="B94" s="32"/>
      <c r="C94" s="110" t="s">
        <v>112</v>
      </c>
      <c r="D94" s="97"/>
      <c r="E94" s="97"/>
      <c r="F94" s="97"/>
      <c r="G94" s="97"/>
      <c r="H94" s="97"/>
      <c r="I94" s="97"/>
      <c r="J94" s="111" t="s">
        <v>113</v>
      </c>
      <c r="K94" s="97"/>
      <c r="L94" s="32"/>
    </row>
    <row r="95" spans="2:47" s="1" customFormat="1" ht="10.25" customHeight="1" x14ac:dyDescent="0.2">
      <c r="B95" s="32"/>
      <c r="L95" s="32"/>
    </row>
    <row r="96" spans="2:47" s="1" customFormat="1" ht="22.75" customHeight="1" x14ac:dyDescent="0.2">
      <c r="B96" s="32"/>
      <c r="C96" s="112" t="s">
        <v>114</v>
      </c>
      <c r="J96" s="66">
        <f>J126</f>
        <v>0</v>
      </c>
      <c r="L96" s="32"/>
      <c r="AU96" s="16" t="s">
        <v>115</v>
      </c>
    </row>
    <row r="97" spans="2:12" s="8" customFormat="1" ht="25" customHeight="1" x14ac:dyDescent="0.2">
      <c r="B97" s="113"/>
      <c r="D97" s="114" t="s">
        <v>116</v>
      </c>
      <c r="E97" s="115"/>
      <c r="F97" s="115"/>
      <c r="G97" s="115"/>
      <c r="H97" s="115"/>
      <c r="I97" s="115"/>
      <c r="J97" s="116">
        <f>J127</f>
        <v>0</v>
      </c>
      <c r="L97" s="113"/>
    </row>
    <row r="98" spans="2:12" s="9" customFormat="1" ht="19.899999999999999" customHeight="1" x14ac:dyDescent="0.2">
      <c r="B98" s="117"/>
      <c r="D98" s="118" t="s">
        <v>117</v>
      </c>
      <c r="E98" s="119"/>
      <c r="F98" s="119"/>
      <c r="G98" s="119"/>
      <c r="H98" s="119"/>
      <c r="I98" s="119"/>
      <c r="J98" s="120">
        <f>J128</f>
        <v>0</v>
      </c>
      <c r="L98" s="117"/>
    </row>
    <row r="99" spans="2:12" s="9" customFormat="1" ht="14.9" customHeight="1" x14ac:dyDescent="0.2">
      <c r="B99" s="117"/>
      <c r="D99" s="118" t="s">
        <v>118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2:12" s="9" customFormat="1" ht="14.9" customHeight="1" x14ac:dyDescent="0.2">
      <c r="B100" s="117"/>
      <c r="D100" s="118" t="s">
        <v>659</v>
      </c>
      <c r="E100" s="119"/>
      <c r="F100" s="119"/>
      <c r="G100" s="119"/>
      <c r="H100" s="119"/>
      <c r="I100" s="119"/>
      <c r="J100" s="120">
        <f>J134</f>
        <v>0</v>
      </c>
      <c r="L100" s="117"/>
    </row>
    <row r="101" spans="2:12" s="9" customFormat="1" ht="14.9" customHeight="1" x14ac:dyDescent="0.2">
      <c r="B101" s="117"/>
      <c r="D101" s="118" t="s">
        <v>660</v>
      </c>
      <c r="E101" s="119"/>
      <c r="F101" s="119"/>
      <c r="G101" s="119"/>
      <c r="H101" s="119"/>
      <c r="I101" s="119"/>
      <c r="J101" s="120">
        <f>J152</f>
        <v>0</v>
      </c>
      <c r="L101" s="117"/>
    </row>
    <row r="102" spans="2:12" s="9" customFormat="1" ht="14.9" customHeight="1" x14ac:dyDescent="0.2">
      <c r="B102" s="117"/>
      <c r="D102" s="118" t="s">
        <v>120</v>
      </c>
      <c r="E102" s="119"/>
      <c r="F102" s="119"/>
      <c r="G102" s="119"/>
      <c r="H102" s="119"/>
      <c r="I102" s="119"/>
      <c r="J102" s="120">
        <f>J174</f>
        <v>0</v>
      </c>
      <c r="L102" s="117"/>
    </row>
    <row r="103" spans="2:12" s="9" customFormat="1" ht="14.9" customHeight="1" x14ac:dyDescent="0.2">
      <c r="B103" s="117"/>
      <c r="D103" s="118" t="s">
        <v>121</v>
      </c>
      <c r="E103" s="119"/>
      <c r="F103" s="119"/>
      <c r="G103" s="119"/>
      <c r="H103" s="119"/>
      <c r="I103" s="119"/>
      <c r="J103" s="120">
        <f>J180</f>
        <v>0</v>
      </c>
      <c r="L103" s="117"/>
    </row>
    <row r="104" spans="2:12" s="9" customFormat="1" ht="19.899999999999999" customHeight="1" x14ac:dyDescent="0.2">
      <c r="B104" s="117"/>
      <c r="D104" s="118" t="s">
        <v>123</v>
      </c>
      <c r="E104" s="119"/>
      <c r="F104" s="119"/>
      <c r="G104" s="119"/>
      <c r="H104" s="119"/>
      <c r="I104" s="119"/>
      <c r="J104" s="120">
        <f>J184</f>
        <v>0</v>
      </c>
      <c r="L104" s="117"/>
    </row>
    <row r="105" spans="2:12" s="9" customFormat="1" ht="19.899999999999999" customHeight="1" x14ac:dyDescent="0.2">
      <c r="B105" s="117"/>
      <c r="D105" s="118" t="s">
        <v>426</v>
      </c>
      <c r="E105" s="119"/>
      <c r="F105" s="119"/>
      <c r="G105" s="119"/>
      <c r="H105" s="119"/>
      <c r="I105" s="119"/>
      <c r="J105" s="120">
        <f>J189</f>
        <v>0</v>
      </c>
      <c r="L105" s="117"/>
    </row>
    <row r="106" spans="2:12" s="9" customFormat="1" ht="19.899999999999999" customHeight="1" x14ac:dyDescent="0.2">
      <c r="B106" s="117"/>
      <c r="D106" s="118" t="s">
        <v>661</v>
      </c>
      <c r="E106" s="119"/>
      <c r="F106" s="119"/>
      <c r="G106" s="119"/>
      <c r="H106" s="119"/>
      <c r="I106" s="119"/>
      <c r="J106" s="120">
        <f>J198</f>
        <v>0</v>
      </c>
      <c r="L106" s="117"/>
    </row>
    <row r="107" spans="2:12" s="1" customFormat="1" ht="21.75" customHeight="1" x14ac:dyDescent="0.2">
      <c r="B107" s="32"/>
      <c r="L107" s="32"/>
    </row>
    <row r="108" spans="2:12" s="1" customFormat="1" ht="7" customHeight="1" x14ac:dyDescent="0.2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12" s="1" customFormat="1" ht="7" customHeight="1" x14ac:dyDescent="0.2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5" customHeight="1" x14ac:dyDescent="0.2">
      <c r="B113" s="32"/>
      <c r="C113" s="20" t="s">
        <v>133</v>
      </c>
      <c r="L113" s="32"/>
    </row>
    <row r="114" spans="2:63" s="1" customFormat="1" ht="7" customHeight="1" x14ac:dyDescent="0.2">
      <c r="B114" s="32"/>
      <c r="L114" s="32"/>
    </row>
    <row r="115" spans="2:63" s="1" customFormat="1" ht="12" customHeight="1" x14ac:dyDescent="0.2">
      <c r="B115" s="32"/>
      <c r="C115" s="26" t="s">
        <v>15</v>
      </c>
      <c r="L115" s="32"/>
    </row>
    <row r="116" spans="2:63" s="1" customFormat="1" ht="16.5" customHeight="1" x14ac:dyDescent="0.2">
      <c r="B116" s="32"/>
      <c r="E116" s="244" t="str">
        <f>E7</f>
        <v>Otava, Strakonice - obnova Staré řeky</v>
      </c>
      <c r="F116" s="245"/>
      <c r="G116" s="245"/>
      <c r="H116" s="245"/>
      <c r="L116" s="32"/>
    </row>
    <row r="117" spans="2:63" s="1" customFormat="1" ht="12" customHeight="1" x14ac:dyDescent="0.2">
      <c r="B117" s="32"/>
      <c r="C117" s="26" t="s">
        <v>110</v>
      </c>
      <c r="L117" s="32"/>
    </row>
    <row r="118" spans="2:63" s="1" customFormat="1" ht="16.5" customHeight="1" x14ac:dyDescent="0.2">
      <c r="B118" s="32"/>
      <c r="E118" s="239" t="str">
        <f>E9</f>
        <v>32-5/2023 - SO 05 - Přeložka potrubí</v>
      </c>
      <c r="F118" s="201"/>
      <c r="G118" s="201"/>
      <c r="H118" s="201"/>
      <c r="L118" s="32"/>
    </row>
    <row r="119" spans="2:63" s="1" customFormat="1" ht="7" customHeight="1" x14ac:dyDescent="0.2">
      <c r="B119" s="32"/>
      <c r="L119" s="32"/>
    </row>
    <row r="120" spans="2:63" s="1" customFormat="1" ht="12" customHeight="1" x14ac:dyDescent="0.2">
      <c r="B120" s="32"/>
      <c r="C120" s="26" t="s">
        <v>20</v>
      </c>
      <c r="F120" s="24" t="str">
        <f>F12</f>
        <v xml:space="preserve"> </v>
      </c>
      <c r="I120" s="26" t="s">
        <v>22</v>
      </c>
      <c r="J120" s="52">
        <f>IF(J12="","",J12)</f>
        <v>0</v>
      </c>
      <c r="L120" s="32"/>
    </row>
    <row r="121" spans="2:63" s="1" customFormat="1" ht="7" customHeight="1" x14ac:dyDescent="0.2">
      <c r="B121" s="32"/>
      <c r="L121" s="32"/>
    </row>
    <row r="122" spans="2:63" s="1" customFormat="1" ht="40" customHeight="1" x14ac:dyDescent="0.2">
      <c r="B122" s="32"/>
      <c r="C122" s="26" t="s">
        <v>23</v>
      </c>
      <c r="F122" s="24" t="str">
        <f>E15</f>
        <v>Povodí Vltavy, s.p., Holečkova 3178/8, Praha 5</v>
      </c>
      <c r="I122" s="26" t="s">
        <v>28</v>
      </c>
      <c r="J122" s="29" t="str">
        <f>E21</f>
        <v>Ing Jan Kapsa, Jiráskovo nábř. 11, Č. Budějovice</v>
      </c>
      <c r="L122" s="32"/>
    </row>
    <row r="123" spans="2:63" s="1" customFormat="1" ht="15.15" customHeight="1" x14ac:dyDescent="0.2">
      <c r="B123" s="32"/>
      <c r="C123" s="26" t="s">
        <v>27</v>
      </c>
      <c r="F123" s="24">
        <f>IF(E18="","",E18)</f>
        <v>0</v>
      </c>
      <c r="I123" s="26" t="s">
        <v>31</v>
      </c>
      <c r="J123" s="29" t="str">
        <f>E24</f>
        <v xml:space="preserve"> </v>
      </c>
      <c r="L123" s="32"/>
    </row>
    <row r="124" spans="2:63" s="1" customFormat="1" ht="10.25" customHeight="1" x14ac:dyDescent="0.2">
      <c r="B124" s="32"/>
      <c r="L124" s="32"/>
    </row>
    <row r="125" spans="2:63" s="10" customFormat="1" ht="29.25" customHeight="1" x14ac:dyDescent="0.2">
      <c r="B125" s="121"/>
      <c r="C125" s="122" t="s">
        <v>134</v>
      </c>
      <c r="D125" s="123" t="s">
        <v>62</v>
      </c>
      <c r="E125" s="123" t="s">
        <v>58</v>
      </c>
      <c r="F125" s="123" t="s">
        <v>59</v>
      </c>
      <c r="G125" s="123" t="s">
        <v>135</v>
      </c>
      <c r="H125" s="123" t="s">
        <v>136</v>
      </c>
      <c r="I125" s="123" t="s">
        <v>137</v>
      </c>
      <c r="J125" s="124" t="s">
        <v>113</v>
      </c>
      <c r="K125" s="125" t="s">
        <v>138</v>
      </c>
      <c r="L125" s="121"/>
      <c r="M125" s="59" t="s">
        <v>1</v>
      </c>
      <c r="N125" s="60" t="s">
        <v>41</v>
      </c>
      <c r="O125" s="60" t="s">
        <v>139</v>
      </c>
      <c r="P125" s="60" t="s">
        <v>140</v>
      </c>
      <c r="Q125" s="60" t="s">
        <v>141</v>
      </c>
      <c r="R125" s="60" t="s">
        <v>142</v>
      </c>
      <c r="S125" s="60" t="s">
        <v>143</v>
      </c>
      <c r="T125" s="61" t="s">
        <v>144</v>
      </c>
    </row>
    <row r="126" spans="2:63" s="1" customFormat="1" ht="22.75" customHeight="1" x14ac:dyDescent="0.35">
      <c r="B126" s="32"/>
      <c r="C126" s="64" t="s">
        <v>145</v>
      </c>
      <c r="J126" s="126">
        <f>BK126</f>
        <v>0</v>
      </c>
      <c r="L126" s="32"/>
      <c r="M126" s="62"/>
      <c r="N126" s="53"/>
      <c r="O126" s="53"/>
      <c r="P126" s="127">
        <f>P127</f>
        <v>0</v>
      </c>
      <c r="Q126" s="53"/>
      <c r="R126" s="127">
        <f>R127</f>
        <v>0</v>
      </c>
      <c r="S126" s="53"/>
      <c r="T126" s="128">
        <f>T127</f>
        <v>0</v>
      </c>
      <c r="AT126" s="16" t="s">
        <v>76</v>
      </c>
      <c r="AU126" s="16" t="s">
        <v>115</v>
      </c>
      <c r="BK126" s="129">
        <f>BK127</f>
        <v>0</v>
      </c>
    </row>
    <row r="127" spans="2:63" s="11" customFormat="1" ht="25.9" customHeight="1" x14ac:dyDescent="0.35">
      <c r="B127" s="130"/>
      <c r="D127" s="131" t="s">
        <v>76</v>
      </c>
      <c r="E127" s="132" t="s">
        <v>146</v>
      </c>
      <c r="F127" s="132" t="s">
        <v>147</v>
      </c>
      <c r="I127" s="133"/>
      <c r="J127" s="134">
        <f>BK127</f>
        <v>0</v>
      </c>
      <c r="L127" s="130"/>
      <c r="M127" s="135"/>
      <c r="P127" s="136">
        <f>P128+P184+P189+P198</f>
        <v>0</v>
      </c>
      <c r="R127" s="136">
        <f>R128+R184+R189+R198</f>
        <v>0</v>
      </c>
      <c r="T127" s="137">
        <f>T128+T184+T189+T198</f>
        <v>0</v>
      </c>
      <c r="AR127" s="131" t="s">
        <v>84</v>
      </c>
      <c r="AT127" s="138" t="s">
        <v>76</v>
      </c>
      <c r="AU127" s="138" t="s">
        <v>77</v>
      </c>
      <c r="AY127" s="131" t="s">
        <v>148</v>
      </c>
      <c r="BK127" s="139">
        <f>BK128+BK184+BK189+BK198</f>
        <v>0</v>
      </c>
    </row>
    <row r="128" spans="2:63" s="11" customFormat="1" ht="22.75" customHeight="1" x14ac:dyDescent="0.25">
      <c r="B128" s="130"/>
      <c r="D128" s="131" t="s">
        <v>76</v>
      </c>
      <c r="E128" s="140" t="s">
        <v>84</v>
      </c>
      <c r="F128" s="140" t="s">
        <v>149</v>
      </c>
      <c r="I128" s="133"/>
      <c r="J128" s="141">
        <f>BK128</f>
        <v>0</v>
      </c>
      <c r="L128" s="130"/>
      <c r="M128" s="135"/>
      <c r="P128" s="136">
        <f>P129+P134+P152+P174+P180</f>
        <v>0</v>
      </c>
      <c r="R128" s="136">
        <f>R129+R134+R152+R174+R180</f>
        <v>0</v>
      </c>
      <c r="T128" s="137">
        <f>T129+T134+T152+T174+T180</f>
        <v>0</v>
      </c>
      <c r="AR128" s="131" t="s">
        <v>84</v>
      </c>
      <c r="AT128" s="138" t="s">
        <v>76</v>
      </c>
      <c r="AU128" s="138" t="s">
        <v>84</v>
      </c>
      <c r="AY128" s="131" t="s">
        <v>148</v>
      </c>
      <c r="BK128" s="139">
        <f>BK129+BK134+BK152+BK174+BK180</f>
        <v>0</v>
      </c>
    </row>
    <row r="129" spans="2:65" s="11" customFormat="1" ht="20.9" customHeight="1" x14ac:dyDescent="0.25">
      <c r="B129" s="130"/>
      <c r="D129" s="131" t="s">
        <v>76</v>
      </c>
      <c r="E129" s="140" t="s">
        <v>150</v>
      </c>
      <c r="F129" s="140" t="s">
        <v>151</v>
      </c>
      <c r="I129" s="133"/>
      <c r="J129" s="141">
        <f>BK129</f>
        <v>0</v>
      </c>
      <c r="L129" s="130"/>
      <c r="M129" s="135"/>
      <c r="P129" s="136">
        <f>SUM(P130:P133)</f>
        <v>0</v>
      </c>
      <c r="R129" s="136">
        <f>SUM(R130:R133)</f>
        <v>0</v>
      </c>
      <c r="T129" s="137">
        <f>SUM(T130:T133)</f>
        <v>0</v>
      </c>
      <c r="AR129" s="131" t="s">
        <v>84</v>
      </c>
      <c r="AT129" s="138" t="s">
        <v>76</v>
      </c>
      <c r="AU129" s="138" t="s">
        <v>86</v>
      </c>
      <c r="AY129" s="131" t="s">
        <v>148</v>
      </c>
      <c r="BK129" s="139">
        <f>SUM(BK130:BK133)</f>
        <v>0</v>
      </c>
    </row>
    <row r="130" spans="2:65" s="1" customFormat="1" ht="24.15" customHeight="1" x14ac:dyDescent="0.2">
      <c r="B130" s="32"/>
      <c r="C130" s="142" t="s">
        <v>84</v>
      </c>
      <c r="D130" s="142" t="s">
        <v>152</v>
      </c>
      <c r="E130" s="143" t="s">
        <v>207</v>
      </c>
      <c r="F130" s="144" t="s">
        <v>208</v>
      </c>
      <c r="G130" s="145" t="s">
        <v>209</v>
      </c>
      <c r="H130" s="146">
        <v>1</v>
      </c>
      <c r="I130" s="147"/>
      <c r="J130" s="148">
        <f>ROUND(I130*H130,2)</f>
        <v>0</v>
      </c>
      <c r="K130" s="149"/>
      <c r="L130" s="32"/>
      <c r="M130" s="150" t="s">
        <v>1</v>
      </c>
      <c r="N130" s="151" t="s">
        <v>42</v>
      </c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AR130" s="154" t="s">
        <v>156</v>
      </c>
      <c r="AT130" s="154" t="s">
        <v>152</v>
      </c>
      <c r="AU130" s="154" t="s">
        <v>157</v>
      </c>
      <c r="AY130" s="16" t="s">
        <v>148</v>
      </c>
      <c r="BE130" s="92">
        <f>IF(N130="základní",J130,0)</f>
        <v>0</v>
      </c>
      <c r="BF130" s="92">
        <f>IF(N130="snížená",J130,0)</f>
        <v>0</v>
      </c>
      <c r="BG130" s="92">
        <f>IF(N130="zákl. přenesená",J130,0)</f>
        <v>0</v>
      </c>
      <c r="BH130" s="92">
        <f>IF(N130="sníž. přenesená",J130,0)</f>
        <v>0</v>
      </c>
      <c r="BI130" s="92">
        <f>IF(N130="nulová",J130,0)</f>
        <v>0</v>
      </c>
      <c r="BJ130" s="16" t="s">
        <v>84</v>
      </c>
      <c r="BK130" s="92">
        <f>ROUND(I130*H130,2)</f>
        <v>0</v>
      </c>
      <c r="BL130" s="16" t="s">
        <v>156</v>
      </c>
      <c r="BM130" s="154" t="s">
        <v>86</v>
      </c>
    </row>
    <row r="131" spans="2:65" s="14" customFormat="1" x14ac:dyDescent="0.2">
      <c r="B131" s="170"/>
      <c r="D131" s="156" t="s">
        <v>163</v>
      </c>
      <c r="E131" s="171" t="s">
        <v>1</v>
      </c>
      <c r="F131" s="172" t="s">
        <v>211</v>
      </c>
      <c r="H131" s="171" t="s">
        <v>1</v>
      </c>
      <c r="I131" s="173"/>
      <c r="L131" s="170"/>
      <c r="M131" s="174"/>
      <c r="T131" s="175"/>
      <c r="AT131" s="171" t="s">
        <v>163</v>
      </c>
      <c r="AU131" s="171" t="s">
        <v>157</v>
      </c>
      <c r="AV131" s="14" t="s">
        <v>84</v>
      </c>
      <c r="AW131" s="14" t="s">
        <v>30</v>
      </c>
      <c r="AX131" s="14" t="s">
        <v>77</v>
      </c>
      <c r="AY131" s="171" t="s">
        <v>148</v>
      </c>
    </row>
    <row r="132" spans="2:65" s="12" customFormat="1" x14ac:dyDescent="0.2">
      <c r="B132" s="155"/>
      <c r="D132" s="156" t="s">
        <v>163</v>
      </c>
      <c r="E132" s="157" t="s">
        <v>1</v>
      </c>
      <c r="F132" s="158" t="s">
        <v>84</v>
      </c>
      <c r="H132" s="159">
        <v>1</v>
      </c>
      <c r="I132" s="160"/>
      <c r="L132" s="155"/>
      <c r="M132" s="161"/>
      <c r="T132" s="162"/>
      <c r="AT132" s="157" t="s">
        <v>163</v>
      </c>
      <c r="AU132" s="157" t="s">
        <v>157</v>
      </c>
      <c r="AV132" s="12" t="s">
        <v>86</v>
      </c>
      <c r="AW132" s="12" t="s">
        <v>30</v>
      </c>
      <c r="AX132" s="12" t="s">
        <v>77</v>
      </c>
      <c r="AY132" s="157" t="s">
        <v>148</v>
      </c>
    </row>
    <row r="133" spans="2:65" s="13" customFormat="1" x14ac:dyDescent="0.2">
      <c r="B133" s="163"/>
      <c r="D133" s="156" t="s">
        <v>163</v>
      </c>
      <c r="E133" s="164" t="s">
        <v>1</v>
      </c>
      <c r="F133" s="165" t="s">
        <v>166</v>
      </c>
      <c r="H133" s="166">
        <v>1</v>
      </c>
      <c r="I133" s="167"/>
      <c r="L133" s="163"/>
      <c r="M133" s="168"/>
      <c r="T133" s="169"/>
      <c r="AT133" s="164" t="s">
        <v>163</v>
      </c>
      <c r="AU133" s="164" t="s">
        <v>157</v>
      </c>
      <c r="AV133" s="13" t="s">
        <v>156</v>
      </c>
      <c r="AW133" s="13" t="s">
        <v>30</v>
      </c>
      <c r="AX133" s="13" t="s">
        <v>84</v>
      </c>
      <c r="AY133" s="164" t="s">
        <v>148</v>
      </c>
    </row>
    <row r="134" spans="2:65" s="11" customFormat="1" ht="20.9" customHeight="1" x14ac:dyDescent="0.25">
      <c r="B134" s="130"/>
      <c r="D134" s="131" t="s">
        <v>76</v>
      </c>
      <c r="E134" s="140" t="s">
        <v>206</v>
      </c>
      <c r="F134" s="140" t="s">
        <v>662</v>
      </c>
      <c r="I134" s="133"/>
      <c r="J134" s="141">
        <f>BK134</f>
        <v>0</v>
      </c>
      <c r="L134" s="130"/>
      <c r="M134" s="135"/>
      <c r="P134" s="136">
        <f>SUM(P135:P151)</f>
        <v>0</v>
      </c>
      <c r="R134" s="136">
        <f>SUM(R135:R151)</f>
        <v>0</v>
      </c>
      <c r="T134" s="137">
        <f>SUM(T135:T151)</f>
        <v>0</v>
      </c>
      <c r="AR134" s="131" t="s">
        <v>84</v>
      </c>
      <c r="AT134" s="138" t="s">
        <v>76</v>
      </c>
      <c r="AU134" s="138" t="s">
        <v>86</v>
      </c>
      <c r="AY134" s="131" t="s">
        <v>148</v>
      </c>
      <c r="BK134" s="139">
        <f>SUM(BK135:BK151)</f>
        <v>0</v>
      </c>
    </row>
    <row r="135" spans="2:65" s="1" customFormat="1" ht="33" customHeight="1" x14ac:dyDescent="0.2">
      <c r="B135" s="32"/>
      <c r="C135" s="142" t="s">
        <v>86</v>
      </c>
      <c r="D135" s="142" t="s">
        <v>152</v>
      </c>
      <c r="E135" s="143" t="s">
        <v>663</v>
      </c>
      <c r="F135" s="144" t="s">
        <v>664</v>
      </c>
      <c r="G135" s="145" t="s">
        <v>220</v>
      </c>
      <c r="H135" s="146">
        <v>36.819000000000003</v>
      </c>
      <c r="I135" s="147"/>
      <c r="J135" s="148">
        <f>ROUND(I135*H135,2)</f>
        <v>0</v>
      </c>
      <c r="K135" s="149"/>
      <c r="L135" s="32"/>
      <c r="M135" s="150" t="s">
        <v>1</v>
      </c>
      <c r="N135" s="151" t="s">
        <v>42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AR135" s="154" t="s">
        <v>156</v>
      </c>
      <c r="AT135" s="154" t="s">
        <v>152</v>
      </c>
      <c r="AU135" s="154" t="s">
        <v>157</v>
      </c>
      <c r="AY135" s="16" t="s">
        <v>148</v>
      </c>
      <c r="BE135" s="92">
        <f>IF(N135="základní",J135,0)</f>
        <v>0</v>
      </c>
      <c r="BF135" s="92">
        <f>IF(N135="snížená",J135,0)</f>
        <v>0</v>
      </c>
      <c r="BG135" s="92">
        <f>IF(N135="zákl. přenesená",J135,0)</f>
        <v>0</v>
      </c>
      <c r="BH135" s="92">
        <f>IF(N135="sníž. přenesená",J135,0)</f>
        <v>0</v>
      </c>
      <c r="BI135" s="92">
        <f>IF(N135="nulová",J135,0)</f>
        <v>0</v>
      </c>
      <c r="BJ135" s="16" t="s">
        <v>84</v>
      </c>
      <c r="BK135" s="92">
        <f>ROUND(I135*H135,2)</f>
        <v>0</v>
      </c>
      <c r="BL135" s="16" t="s">
        <v>156</v>
      </c>
      <c r="BM135" s="154" t="s">
        <v>156</v>
      </c>
    </row>
    <row r="136" spans="2:65" s="14" customFormat="1" x14ac:dyDescent="0.2">
      <c r="B136" s="170"/>
      <c r="D136" s="156" t="s">
        <v>163</v>
      </c>
      <c r="E136" s="171" t="s">
        <v>1</v>
      </c>
      <c r="F136" s="172" t="s">
        <v>665</v>
      </c>
      <c r="H136" s="171" t="s">
        <v>1</v>
      </c>
      <c r="I136" s="173"/>
      <c r="L136" s="170"/>
      <c r="M136" s="174"/>
      <c r="T136" s="175"/>
      <c r="AT136" s="171" t="s">
        <v>163</v>
      </c>
      <c r="AU136" s="171" t="s">
        <v>157</v>
      </c>
      <c r="AV136" s="14" t="s">
        <v>84</v>
      </c>
      <c r="AW136" s="14" t="s">
        <v>30</v>
      </c>
      <c r="AX136" s="14" t="s">
        <v>77</v>
      </c>
      <c r="AY136" s="171" t="s">
        <v>148</v>
      </c>
    </row>
    <row r="137" spans="2:65" s="12" customFormat="1" x14ac:dyDescent="0.2">
      <c r="B137" s="155"/>
      <c r="D137" s="156" t="s">
        <v>163</v>
      </c>
      <c r="E137" s="157" t="s">
        <v>1</v>
      </c>
      <c r="F137" s="158" t="s">
        <v>666</v>
      </c>
      <c r="H137" s="159">
        <v>3.2679999999999998</v>
      </c>
      <c r="I137" s="160"/>
      <c r="L137" s="155"/>
      <c r="M137" s="161"/>
      <c r="T137" s="162"/>
      <c r="AT137" s="157" t="s">
        <v>163</v>
      </c>
      <c r="AU137" s="157" t="s">
        <v>157</v>
      </c>
      <c r="AV137" s="12" t="s">
        <v>86</v>
      </c>
      <c r="AW137" s="12" t="s">
        <v>30</v>
      </c>
      <c r="AX137" s="12" t="s">
        <v>77</v>
      </c>
      <c r="AY137" s="157" t="s">
        <v>148</v>
      </c>
    </row>
    <row r="138" spans="2:65" s="12" customFormat="1" x14ac:dyDescent="0.2">
      <c r="B138" s="155"/>
      <c r="D138" s="156" t="s">
        <v>163</v>
      </c>
      <c r="E138" s="157" t="s">
        <v>1</v>
      </c>
      <c r="F138" s="158" t="s">
        <v>667</v>
      </c>
      <c r="H138" s="159">
        <v>6.4450000000000003</v>
      </c>
      <c r="I138" s="160"/>
      <c r="L138" s="155"/>
      <c r="M138" s="161"/>
      <c r="T138" s="162"/>
      <c r="AT138" s="157" t="s">
        <v>163</v>
      </c>
      <c r="AU138" s="157" t="s">
        <v>157</v>
      </c>
      <c r="AV138" s="12" t="s">
        <v>86</v>
      </c>
      <c r="AW138" s="12" t="s">
        <v>30</v>
      </c>
      <c r="AX138" s="12" t="s">
        <v>77</v>
      </c>
      <c r="AY138" s="157" t="s">
        <v>148</v>
      </c>
    </row>
    <row r="139" spans="2:65" s="12" customFormat="1" x14ac:dyDescent="0.2">
      <c r="B139" s="155"/>
      <c r="D139" s="156" t="s">
        <v>163</v>
      </c>
      <c r="E139" s="157" t="s">
        <v>1</v>
      </c>
      <c r="F139" s="158" t="s">
        <v>668</v>
      </c>
      <c r="H139" s="159">
        <v>8.1140000000000008</v>
      </c>
      <c r="I139" s="160"/>
      <c r="L139" s="155"/>
      <c r="M139" s="161"/>
      <c r="T139" s="162"/>
      <c r="AT139" s="157" t="s">
        <v>163</v>
      </c>
      <c r="AU139" s="157" t="s">
        <v>157</v>
      </c>
      <c r="AV139" s="12" t="s">
        <v>86</v>
      </c>
      <c r="AW139" s="12" t="s">
        <v>30</v>
      </c>
      <c r="AX139" s="12" t="s">
        <v>77</v>
      </c>
      <c r="AY139" s="157" t="s">
        <v>148</v>
      </c>
    </row>
    <row r="140" spans="2:65" s="12" customFormat="1" x14ac:dyDescent="0.2">
      <c r="B140" s="155"/>
      <c r="D140" s="156" t="s">
        <v>163</v>
      </c>
      <c r="E140" s="157" t="s">
        <v>1</v>
      </c>
      <c r="F140" s="158" t="s">
        <v>669</v>
      </c>
      <c r="H140" s="159">
        <v>3.504</v>
      </c>
      <c r="I140" s="160"/>
      <c r="L140" s="155"/>
      <c r="M140" s="161"/>
      <c r="T140" s="162"/>
      <c r="AT140" s="157" t="s">
        <v>163</v>
      </c>
      <c r="AU140" s="157" t="s">
        <v>157</v>
      </c>
      <c r="AV140" s="12" t="s">
        <v>86</v>
      </c>
      <c r="AW140" s="12" t="s">
        <v>30</v>
      </c>
      <c r="AX140" s="12" t="s">
        <v>77</v>
      </c>
      <c r="AY140" s="157" t="s">
        <v>148</v>
      </c>
    </row>
    <row r="141" spans="2:65" s="12" customFormat="1" x14ac:dyDescent="0.2">
      <c r="B141" s="155"/>
      <c r="D141" s="156" t="s">
        <v>163</v>
      </c>
      <c r="E141" s="157" t="s">
        <v>1</v>
      </c>
      <c r="F141" s="158" t="s">
        <v>670</v>
      </c>
      <c r="H141" s="159">
        <v>2.0779999999999998</v>
      </c>
      <c r="I141" s="160"/>
      <c r="L141" s="155"/>
      <c r="M141" s="161"/>
      <c r="T141" s="162"/>
      <c r="AT141" s="157" t="s">
        <v>163</v>
      </c>
      <c r="AU141" s="157" t="s">
        <v>157</v>
      </c>
      <c r="AV141" s="12" t="s">
        <v>86</v>
      </c>
      <c r="AW141" s="12" t="s">
        <v>30</v>
      </c>
      <c r="AX141" s="12" t="s">
        <v>77</v>
      </c>
      <c r="AY141" s="157" t="s">
        <v>148</v>
      </c>
    </row>
    <row r="142" spans="2:65" s="12" customFormat="1" x14ac:dyDescent="0.2">
      <c r="B142" s="155"/>
      <c r="D142" s="156" t="s">
        <v>163</v>
      </c>
      <c r="E142" s="157" t="s">
        <v>1</v>
      </c>
      <c r="F142" s="158" t="s">
        <v>671</v>
      </c>
      <c r="H142" s="159">
        <v>2.7360000000000002</v>
      </c>
      <c r="I142" s="160"/>
      <c r="L142" s="155"/>
      <c r="M142" s="161"/>
      <c r="T142" s="162"/>
      <c r="AT142" s="157" t="s">
        <v>163</v>
      </c>
      <c r="AU142" s="157" t="s">
        <v>157</v>
      </c>
      <c r="AV142" s="12" t="s">
        <v>86</v>
      </c>
      <c r="AW142" s="12" t="s">
        <v>30</v>
      </c>
      <c r="AX142" s="12" t="s">
        <v>77</v>
      </c>
      <c r="AY142" s="157" t="s">
        <v>148</v>
      </c>
    </row>
    <row r="143" spans="2:65" s="12" customFormat="1" x14ac:dyDescent="0.2">
      <c r="B143" s="155"/>
      <c r="D143" s="156" t="s">
        <v>163</v>
      </c>
      <c r="E143" s="157" t="s">
        <v>1</v>
      </c>
      <c r="F143" s="158" t="s">
        <v>672</v>
      </c>
      <c r="H143" s="159">
        <v>2.2530000000000001</v>
      </c>
      <c r="I143" s="160"/>
      <c r="L143" s="155"/>
      <c r="M143" s="161"/>
      <c r="T143" s="162"/>
      <c r="AT143" s="157" t="s">
        <v>163</v>
      </c>
      <c r="AU143" s="157" t="s">
        <v>157</v>
      </c>
      <c r="AV143" s="12" t="s">
        <v>86</v>
      </c>
      <c r="AW143" s="12" t="s">
        <v>30</v>
      </c>
      <c r="AX143" s="12" t="s">
        <v>77</v>
      </c>
      <c r="AY143" s="157" t="s">
        <v>148</v>
      </c>
    </row>
    <row r="144" spans="2:65" s="12" customFormat="1" x14ac:dyDescent="0.2">
      <c r="B144" s="155"/>
      <c r="D144" s="156" t="s">
        <v>163</v>
      </c>
      <c r="E144" s="157" t="s">
        <v>1</v>
      </c>
      <c r="F144" s="158" t="s">
        <v>673</v>
      </c>
      <c r="H144" s="159">
        <v>4.7619999999999996</v>
      </c>
      <c r="I144" s="160"/>
      <c r="L144" s="155"/>
      <c r="M144" s="161"/>
      <c r="T144" s="162"/>
      <c r="AT144" s="157" t="s">
        <v>163</v>
      </c>
      <c r="AU144" s="157" t="s">
        <v>157</v>
      </c>
      <c r="AV144" s="12" t="s">
        <v>86</v>
      </c>
      <c r="AW144" s="12" t="s">
        <v>30</v>
      </c>
      <c r="AX144" s="12" t="s">
        <v>77</v>
      </c>
      <c r="AY144" s="157" t="s">
        <v>148</v>
      </c>
    </row>
    <row r="145" spans="2:65" s="12" customFormat="1" x14ac:dyDescent="0.2">
      <c r="B145" s="155"/>
      <c r="D145" s="156" t="s">
        <v>163</v>
      </c>
      <c r="E145" s="157" t="s">
        <v>1</v>
      </c>
      <c r="F145" s="158" t="s">
        <v>674</v>
      </c>
      <c r="H145" s="159">
        <v>3.6589999999999998</v>
      </c>
      <c r="I145" s="160"/>
      <c r="L145" s="155"/>
      <c r="M145" s="161"/>
      <c r="T145" s="162"/>
      <c r="AT145" s="157" t="s">
        <v>163</v>
      </c>
      <c r="AU145" s="157" t="s">
        <v>157</v>
      </c>
      <c r="AV145" s="12" t="s">
        <v>86</v>
      </c>
      <c r="AW145" s="12" t="s">
        <v>30</v>
      </c>
      <c r="AX145" s="12" t="s">
        <v>77</v>
      </c>
      <c r="AY145" s="157" t="s">
        <v>148</v>
      </c>
    </row>
    <row r="146" spans="2:65" s="13" customFormat="1" x14ac:dyDescent="0.2">
      <c r="B146" s="163"/>
      <c r="D146" s="156" t="s">
        <v>163</v>
      </c>
      <c r="E146" s="164" t="s">
        <v>1</v>
      </c>
      <c r="F146" s="165" t="s">
        <v>166</v>
      </c>
      <c r="H146" s="166">
        <v>36.819000000000003</v>
      </c>
      <c r="I146" s="167"/>
      <c r="L146" s="163"/>
      <c r="M146" s="168"/>
      <c r="T146" s="169"/>
      <c r="AT146" s="164" t="s">
        <v>163</v>
      </c>
      <c r="AU146" s="164" t="s">
        <v>157</v>
      </c>
      <c r="AV146" s="13" t="s">
        <v>156</v>
      </c>
      <c r="AW146" s="13" t="s">
        <v>30</v>
      </c>
      <c r="AX146" s="13" t="s">
        <v>84</v>
      </c>
      <c r="AY146" s="164" t="s">
        <v>148</v>
      </c>
    </row>
    <row r="147" spans="2:65" s="1" customFormat="1" ht="33" customHeight="1" x14ac:dyDescent="0.2">
      <c r="B147" s="32"/>
      <c r="C147" s="142" t="s">
        <v>157</v>
      </c>
      <c r="D147" s="142" t="s">
        <v>152</v>
      </c>
      <c r="E147" s="143" t="s">
        <v>675</v>
      </c>
      <c r="F147" s="144" t="s">
        <v>676</v>
      </c>
      <c r="G147" s="145" t="s">
        <v>220</v>
      </c>
      <c r="H147" s="146">
        <v>18.68</v>
      </c>
      <c r="I147" s="147"/>
      <c r="J147" s="148">
        <f>ROUND(I147*H147,2)</f>
        <v>0</v>
      </c>
      <c r="K147" s="149"/>
      <c r="L147" s="32"/>
      <c r="M147" s="150" t="s">
        <v>1</v>
      </c>
      <c r="N147" s="151" t="s">
        <v>42</v>
      </c>
      <c r="P147" s="152">
        <f>O147*H147</f>
        <v>0</v>
      </c>
      <c r="Q147" s="152">
        <v>0</v>
      </c>
      <c r="R147" s="152">
        <f>Q147*H147</f>
        <v>0</v>
      </c>
      <c r="S147" s="152">
        <v>0</v>
      </c>
      <c r="T147" s="153">
        <f>S147*H147</f>
        <v>0</v>
      </c>
      <c r="AR147" s="154" t="s">
        <v>156</v>
      </c>
      <c r="AT147" s="154" t="s">
        <v>152</v>
      </c>
      <c r="AU147" s="154" t="s">
        <v>157</v>
      </c>
      <c r="AY147" s="16" t="s">
        <v>148</v>
      </c>
      <c r="BE147" s="92">
        <f>IF(N147="základní",J147,0)</f>
        <v>0</v>
      </c>
      <c r="BF147" s="92">
        <f>IF(N147="snížená",J147,0)</f>
        <v>0</v>
      </c>
      <c r="BG147" s="92">
        <f>IF(N147="zákl. přenesená",J147,0)</f>
        <v>0</v>
      </c>
      <c r="BH147" s="92">
        <f>IF(N147="sníž. přenesená",J147,0)</f>
        <v>0</v>
      </c>
      <c r="BI147" s="92">
        <f>IF(N147="nulová",J147,0)</f>
        <v>0</v>
      </c>
      <c r="BJ147" s="16" t="s">
        <v>84</v>
      </c>
      <c r="BK147" s="92">
        <f>ROUND(I147*H147,2)</f>
        <v>0</v>
      </c>
      <c r="BL147" s="16" t="s">
        <v>156</v>
      </c>
      <c r="BM147" s="154" t="s">
        <v>180</v>
      </c>
    </row>
    <row r="148" spans="2:65" s="14" customFormat="1" x14ac:dyDescent="0.2">
      <c r="B148" s="170"/>
      <c r="D148" s="156" t="s">
        <v>163</v>
      </c>
      <c r="E148" s="171" t="s">
        <v>1</v>
      </c>
      <c r="F148" s="172" t="s">
        <v>677</v>
      </c>
      <c r="H148" s="171" t="s">
        <v>1</v>
      </c>
      <c r="I148" s="173"/>
      <c r="L148" s="170"/>
      <c r="M148" s="174"/>
      <c r="T148" s="175"/>
      <c r="AT148" s="171" t="s">
        <v>163</v>
      </c>
      <c r="AU148" s="171" t="s">
        <v>157</v>
      </c>
      <c r="AV148" s="14" t="s">
        <v>84</v>
      </c>
      <c r="AW148" s="14" t="s">
        <v>30</v>
      </c>
      <c r="AX148" s="14" t="s">
        <v>77</v>
      </c>
      <c r="AY148" s="171" t="s">
        <v>148</v>
      </c>
    </row>
    <row r="149" spans="2:65" s="12" customFormat="1" x14ac:dyDescent="0.2">
      <c r="B149" s="155"/>
      <c r="D149" s="156" t="s">
        <v>163</v>
      </c>
      <c r="E149" s="157" t="s">
        <v>1</v>
      </c>
      <c r="F149" s="158" t="s">
        <v>678</v>
      </c>
      <c r="H149" s="159">
        <v>12.04</v>
      </c>
      <c r="I149" s="160"/>
      <c r="L149" s="155"/>
      <c r="M149" s="161"/>
      <c r="T149" s="162"/>
      <c r="AT149" s="157" t="s">
        <v>163</v>
      </c>
      <c r="AU149" s="157" t="s">
        <v>157</v>
      </c>
      <c r="AV149" s="12" t="s">
        <v>86</v>
      </c>
      <c r="AW149" s="12" t="s">
        <v>30</v>
      </c>
      <c r="AX149" s="12" t="s">
        <v>77</v>
      </c>
      <c r="AY149" s="157" t="s">
        <v>148</v>
      </c>
    </row>
    <row r="150" spans="2:65" s="12" customFormat="1" x14ac:dyDescent="0.2">
      <c r="B150" s="155"/>
      <c r="D150" s="156" t="s">
        <v>163</v>
      </c>
      <c r="E150" s="157" t="s">
        <v>1</v>
      </c>
      <c r="F150" s="158" t="s">
        <v>679</v>
      </c>
      <c r="H150" s="159">
        <v>6.64</v>
      </c>
      <c r="I150" s="160"/>
      <c r="L150" s="155"/>
      <c r="M150" s="161"/>
      <c r="T150" s="162"/>
      <c r="AT150" s="157" t="s">
        <v>163</v>
      </c>
      <c r="AU150" s="157" t="s">
        <v>157</v>
      </c>
      <c r="AV150" s="12" t="s">
        <v>86</v>
      </c>
      <c r="AW150" s="12" t="s">
        <v>30</v>
      </c>
      <c r="AX150" s="12" t="s">
        <v>77</v>
      </c>
      <c r="AY150" s="157" t="s">
        <v>148</v>
      </c>
    </row>
    <row r="151" spans="2:65" s="13" customFormat="1" x14ac:dyDescent="0.2">
      <c r="B151" s="163"/>
      <c r="D151" s="156" t="s">
        <v>163</v>
      </c>
      <c r="E151" s="164" t="s">
        <v>1</v>
      </c>
      <c r="F151" s="165" t="s">
        <v>166</v>
      </c>
      <c r="H151" s="166">
        <v>18.68</v>
      </c>
      <c r="I151" s="167"/>
      <c r="L151" s="163"/>
      <c r="M151" s="168"/>
      <c r="T151" s="169"/>
      <c r="AT151" s="164" t="s">
        <v>163</v>
      </c>
      <c r="AU151" s="164" t="s">
        <v>157</v>
      </c>
      <c r="AV151" s="13" t="s">
        <v>156</v>
      </c>
      <c r="AW151" s="13" t="s">
        <v>30</v>
      </c>
      <c r="AX151" s="13" t="s">
        <v>84</v>
      </c>
      <c r="AY151" s="164" t="s">
        <v>148</v>
      </c>
    </row>
    <row r="152" spans="2:65" s="11" customFormat="1" ht="20.9" customHeight="1" x14ac:dyDescent="0.25">
      <c r="B152" s="130"/>
      <c r="D152" s="131" t="s">
        <v>76</v>
      </c>
      <c r="E152" s="140" t="s">
        <v>217</v>
      </c>
      <c r="F152" s="140" t="s">
        <v>680</v>
      </c>
      <c r="I152" s="133"/>
      <c r="J152" s="141">
        <f>BK152</f>
        <v>0</v>
      </c>
      <c r="L152" s="130"/>
      <c r="M152" s="135"/>
      <c r="P152" s="136">
        <f>SUM(P153:P173)</f>
        <v>0</v>
      </c>
      <c r="R152" s="136">
        <f>SUM(R153:R173)</f>
        <v>0</v>
      </c>
      <c r="T152" s="137">
        <f>SUM(T153:T173)</f>
        <v>0</v>
      </c>
      <c r="AR152" s="131" t="s">
        <v>84</v>
      </c>
      <c r="AT152" s="138" t="s">
        <v>76</v>
      </c>
      <c r="AU152" s="138" t="s">
        <v>86</v>
      </c>
      <c r="AY152" s="131" t="s">
        <v>148</v>
      </c>
      <c r="BK152" s="139">
        <f>SUM(BK153:BK173)</f>
        <v>0</v>
      </c>
    </row>
    <row r="153" spans="2:65" s="1" customFormat="1" ht="21.75" customHeight="1" x14ac:dyDescent="0.2">
      <c r="B153" s="32"/>
      <c r="C153" s="142" t="s">
        <v>156</v>
      </c>
      <c r="D153" s="142" t="s">
        <v>152</v>
      </c>
      <c r="E153" s="143" t="s">
        <v>681</v>
      </c>
      <c r="F153" s="144" t="s">
        <v>682</v>
      </c>
      <c r="G153" s="145" t="s">
        <v>155</v>
      </c>
      <c r="H153" s="146">
        <v>103.63200000000001</v>
      </c>
      <c r="I153" s="147"/>
      <c r="J153" s="148">
        <f>ROUND(I153*H153,2)</f>
        <v>0</v>
      </c>
      <c r="K153" s="149"/>
      <c r="L153" s="32"/>
      <c r="M153" s="150" t="s">
        <v>1</v>
      </c>
      <c r="N153" s="151" t="s">
        <v>42</v>
      </c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AR153" s="154" t="s">
        <v>156</v>
      </c>
      <c r="AT153" s="154" t="s">
        <v>152</v>
      </c>
      <c r="AU153" s="154" t="s">
        <v>157</v>
      </c>
      <c r="AY153" s="16" t="s">
        <v>148</v>
      </c>
      <c r="BE153" s="92">
        <f>IF(N153="základní",J153,0)</f>
        <v>0</v>
      </c>
      <c r="BF153" s="92">
        <f>IF(N153="snížená",J153,0)</f>
        <v>0</v>
      </c>
      <c r="BG153" s="92">
        <f>IF(N153="zákl. přenesená",J153,0)</f>
        <v>0</v>
      </c>
      <c r="BH153" s="92">
        <f>IF(N153="sníž. přenesená",J153,0)</f>
        <v>0</v>
      </c>
      <c r="BI153" s="92">
        <f>IF(N153="nulová",J153,0)</f>
        <v>0</v>
      </c>
      <c r="BJ153" s="16" t="s">
        <v>84</v>
      </c>
      <c r="BK153" s="92">
        <f>ROUND(I153*H153,2)</f>
        <v>0</v>
      </c>
      <c r="BL153" s="16" t="s">
        <v>156</v>
      </c>
      <c r="BM153" s="154" t="s">
        <v>188</v>
      </c>
    </row>
    <row r="154" spans="2:65" s="14" customFormat="1" x14ac:dyDescent="0.2">
      <c r="B154" s="170"/>
      <c r="D154" s="156" t="s">
        <v>163</v>
      </c>
      <c r="E154" s="171" t="s">
        <v>1</v>
      </c>
      <c r="F154" s="172" t="s">
        <v>683</v>
      </c>
      <c r="H154" s="171" t="s">
        <v>1</v>
      </c>
      <c r="I154" s="173"/>
      <c r="L154" s="170"/>
      <c r="M154" s="174"/>
      <c r="T154" s="175"/>
      <c r="AT154" s="171" t="s">
        <v>163</v>
      </c>
      <c r="AU154" s="171" t="s">
        <v>157</v>
      </c>
      <c r="AV154" s="14" t="s">
        <v>84</v>
      </c>
      <c r="AW154" s="14" t="s">
        <v>30</v>
      </c>
      <c r="AX154" s="14" t="s">
        <v>77</v>
      </c>
      <c r="AY154" s="171" t="s">
        <v>148</v>
      </c>
    </row>
    <row r="155" spans="2:65" s="12" customFormat="1" x14ac:dyDescent="0.2">
      <c r="B155" s="155"/>
      <c r="D155" s="156" t="s">
        <v>163</v>
      </c>
      <c r="E155" s="157" t="s">
        <v>1</v>
      </c>
      <c r="F155" s="158" t="s">
        <v>684</v>
      </c>
      <c r="H155" s="159">
        <v>27.047000000000001</v>
      </c>
      <c r="I155" s="160"/>
      <c r="L155" s="155"/>
      <c r="M155" s="161"/>
      <c r="T155" s="162"/>
      <c r="AT155" s="157" t="s">
        <v>163</v>
      </c>
      <c r="AU155" s="157" t="s">
        <v>157</v>
      </c>
      <c r="AV155" s="12" t="s">
        <v>86</v>
      </c>
      <c r="AW155" s="12" t="s">
        <v>30</v>
      </c>
      <c r="AX155" s="12" t="s">
        <v>77</v>
      </c>
      <c r="AY155" s="157" t="s">
        <v>148</v>
      </c>
    </row>
    <row r="156" spans="2:65" s="12" customFormat="1" x14ac:dyDescent="0.2">
      <c r="B156" s="155"/>
      <c r="D156" s="156" t="s">
        <v>163</v>
      </c>
      <c r="E156" s="157" t="s">
        <v>1</v>
      </c>
      <c r="F156" s="158" t="s">
        <v>685</v>
      </c>
      <c r="H156" s="159">
        <v>11.68</v>
      </c>
      <c r="I156" s="160"/>
      <c r="L156" s="155"/>
      <c r="M156" s="161"/>
      <c r="T156" s="162"/>
      <c r="AT156" s="157" t="s">
        <v>163</v>
      </c>
      <c r="AU156" s="157" t="s">
        <v>157</v>
      </c>
      <c r="AV156" s="12" t="s">
        <v>86</v>
      </c>
      <c r="AW156" s="12" t="s">
        <v>30</v>
      </c>
      <c r="AX156" s="12" t="s">
        <v>77</v>
      </c>
      <c r="AY156" s="157" t="s">
        <v>148</v>
      </c>
    </row>
    <row r="157" spans="2:65" s="12" customFormat="1" x14ac:dyDescent="0.2">
      <c r="B157" s="155"/>
      <c r="D157" s="156" t="s">
        <v>163</v>
      </c>
      <c r="E157" s="157" t="s">
        <v>1</v>
      </c>
      <c r="F157" s="158" t="s">
        <v>686</v>
      </c>
      <c r="H157" s="159">
        <v>6.9260000000000002</v>
      </c>
      <c r="I157" s="160"/>
      <c r="L157" s="155"/>
      <c r="M157" s="161"/>
      <c r="T157" s="162"/>
      <c r="AT157" s="157" t="s">
        <v>163</v>
      </c>
      <c r="AU157" s="157" t="s">
        <v>157</v>
      </c>
      <c r="AV157" s="12" t="s">
        <v>86</v>
      </c>
      <c r="AW157" s="12" t="s">
        <v>30</v>
      </c>
      <c r="AX157" s="12" t="s">
        <v>77</v>
      </c>
      <c r="AY157" s="157" t="s">
        <v>148</v>
      </c>
    </row>
    <row r="158" spans="2:65" s="12" customFormat="1" x14ac:dyDescent="0.2">
      <c r="B158" s="155"/>
      <c r="D158" s="156" t="s">
        <v>163</v>
      </c>
      <c r="E158" s="157" t="s">
        <v>1</v>
      </c>
      <c r="F158" s="158" t="s">
        <v>687</v>
      </c>
      <c r="H158" s="159">
        <v>9.1199999999999992</v>
      </c>
      <c r="I158" s="160"/>
      <c r="L158" s="155"/>
      <c r="M158" s="161"/>
      <c r="T158" s="162"/>
      <c r="AT158" s="157" t="s">
        <v>163</v>
      </c>
      <c r="AU158" s="157" t="s">
        <v>157</v>
      </c>
      <c r="AV158" s="12" t="s">
        <v>86</v>
      </c>
      <c r="AW158" s="12" t="s">
        <v>30</v>
      </c>
      <c r="AX158" s="12" t="s">
        <v>77</v>
      </c>
      <c r="AY158" s="157" t="s">
        <v>148</v>
      </c>
    </row>
    <row r="159" spans="2:65" s="12" customFormat="1" x14ac:dyDescent="0.2">
      <c r="B159" s="155"/>
      <c r="D159" s="156" t="s">
        <v>163</v>
      </c>
      <c r="E159" s="157" t="s">
        <v>1</v>
      </c>
      <c r="F159" s="158" t="s">
        <v>688</v>
      </c>
      <c r="H159" s="159">
        <v>7.5090000000000003</v>
      </c>
      <c r="I159" s="160"/>
      <c r="L159" s="155"/>
      <c r="M159" s="161"/>
      <c r="T159" s="162"/>
      <c r="AT159" s="157" t="s">
        <v>163</v>
      </c>
      <c r="AU159" s="157" t="s">
        <v>157</v>
      </c>
      <c r="AV159" s="12" t="s">
        <v>86</v>
      </c>
      <c r="AW159" s="12" t="s">
        <v>30</v>
      </c>
      <c r="AX159" s="12" t="s">
        <v>77</v>
      </c>
      <c r="AY159" s="157" t="s">
        <v>148</v>
      </c>
    </row>
    <row r="160" spans="2:65" s="12" customFormat="1" x14ac:dyDescent="0.2">
      <c r="B160" s="155"/>
      <c r="D160" s="156" t="s">
        <v>163</v>
      </c>
      <c r="E160" s="157" t="s">
        <v>1</v>
      </c>
      <c r="F160" s="158" t="s">
        <v>689</v>
      </c>
      <c r="H160" s="159">
        <v>15.872</v>
      </c>
      <c r="I160" s="160"/>
      <c r="L160" s="155"/>
      <c r="M160" s="161"/>
      <c r="T160" s="162"/>
      <c r="AT160" s="157" t="s">
        <v>163</v>
      </c>
      <c r="AU160" s="157" t="s">
        <v>157</v>
      </c>
      <c r="AV160" s="12" t="s">
        <v>86</v>
      </c>
      <c r="AW160" s="12" t="s">
        <v>30</v>
      </c>
      <c r="AX160" s="12" t="s">
        <v>77</v>
      </c>
      <c r="AY160" s="157" t="s">
        <v>148</v>
      </c>
    </row>
    <row r="161" spans="2:65" s="12" customFormat="1" x14ac:dyDescent="0.2">
      <c r="B161" s="155"/>
      <c r="D161" s="156" t="s">
        <v>163</v>
      </c>
      <c r="E161" s="157" t="s">
        <v>1</v>
      </c>
      <c r="F161" s="158" t="s">
        <v>690</v>
      </c>
      <c r="H161" s="159">
        <v>12.198</v>
      </c>
      <c r="I161" s="160"/>
      <c r="L161" s="155"/>
      <c r="M161" s="161"/>
      <c r="T161" s="162"/>
      <c r="AT161" s="157" t="s">
        <v>163</v>
      </c>
      <c r="AU161" s="157" t="s">
        <v>157</v>
      </c>
      <c r="AV161" s="12" t="s">
        <v>86</v>
      </c>
      <c r="AW161" s="12" t="s">
        <v>30</v>
      </c>
      <c r="AX161" s="12" t="s">
        <v>77</v>
      </c>
      <c r="AY161" s="157" t="s">
        <v>148</v>
      </c>
    </row>
    <row r="162" spans="2:65" s="14" customFormat="1" x14ac:dyDescent="0.2">
      <c r="B162" s="170"/>
      <c r="D162" s="156" t="s">
        <v>163</v>
      </c>
      <c r="E162" s="171" t="s">
        <v>1</v>
      </c>
      <c r="F162" s="172" t="s">
        <v>691</v>
      </c>
      <c r="H162" s="171" t="s">
        <v>1</v>
      </c>
      <c r="I162" s="173"/>
      <c r="L162" s="170"/>
      <c r="M162" s="174"/>
      <c r="T162" s="175"/>
      <c r="AT162" s="171" t="s">
        <v>163</v>
      </c>
      <c r="AU162" s="171" t="s">
        <v>157</v>
      </c>
      <c r="AV162" s="14" t="s">
        <v>84</v>
      </c>
      <c r="AW162" s="14" t="s">
        <v>30</v>
      </c>
      <c r="AX162" s="14" t="s">
        <v>77</v>
      </c>
      <c r="AY162" s="171" t="s">
        <v>148</v>
      </c>
    </row>
    <row r="163" spans="2:65" s="12" customFormat="1" x14ac:dyDescent="0.2">
      <c r="B163" s="155"/>
      <c r="D163" s="156" t="s">
        <v>163</v>
      </c>
      <c r="E163" s="157" t="s">
        <v>1</v>
      </c>
      <c r="F163" s="158" t="s">
        <v>692</v>
      </c>
      <c r="H163" s="159">
        <v>13.28</v>
      </c>
      <c r="I163" s="160"/>
      <c r="L163" s="155"/>
      <c r="M163" s="161"/>
      <c r="T163" s="162"/>
      <c r="AT163" s="157" t="s">
        <v>163</v>
      </c>
      <c r="AU163" s="157" t="s">
        <v>157</v>
      </c>
      <c r="AV163" s="12" t="s">
        <v>86</v>
      </c>
      <c r="AW163" s="12" t="s">
        <v>30</v>
      </c>
      <c r="AX163" s="12" t="s">
        <v>77</v>
      </c>
      <c r="AY163" s="157" t="s">
        <v>148</v>
      </c>
    </row>
    <row r="164" spans="2:65" s="13" customFormat="1" x14ac:dyDescent="0.2">
      <c r="B164" s="163"/>
      <c r="D164" s="156" t="s">
        <v>163</v>
      </c>
      <c r="E164" s="164" t="s">
        <v>1</v>
      </c>
      <c r="F164" s="165" t="s">
        <v>166</v>
      </c>
      <c r="H164" s="166">
        <v>103.63200000000001</v>
      </c>
      <c r="I164" s="167"/>
      <c r="L164" s="163"/>
      <c r="M164" s="168"/>
      <c r="T164" s="169"/>
      <c r="AT164" s="164" t="s">
        <v>163</v>
      </c>
      <c r="AU164" s="164" t="s">
        <v>157</v>
      </c>
      <c r="AV164" s="13" t="s">
        <v>156</v>
      </c>
      <c r="AW164" s="13" t="s">
        <v>30</v>
      </c>
      <c r="AX164" s="13" t="s">
        <v>84</v>
      </c>
      <c r="AY164" s="164" t="s">
        <v>148</v>
      </c>
    </row>
    <row r="165" spans="2:65" s="1" customFormat="1" ht="24.15" customHeight="1" x14ac:dyDescent="0.2">
      <c r="B165" s="32"/>
      <c r="C165" s="142" t="s">
        <v>176</v>
      </c>
      <c r="D165" s="142" t="s">
        <v>152</v>
      </c>
      <c r="E165" s="143" t="s">
        <v>693</v>
      </c>
      <c r="F165" s="144" t="s">
        <v>694</v>
      </c>
      <c r="G165" s="145" t="s">
        <v>155</v>
      </c>
      <c r="H165" s="146">
        <v>56.454999999999998</v>
      </c>
      <c r="I165" s="147"/>
      <c r="J165" s="148">
        <f>ROUND(I165*H165,2)</f>
        <v>0</v>
      </c>
      <c r="K165" s="149"/>
      <c r="L165" s="32"/>
      <c r="M165" s="150" t="s">
        <v>1</v>
      </c>
      <c r="N165" s="151" t="s">
        <v>42</v>
      </c>
      <c r="P165" s="152">
        <f>O165*H165</f>
        <v>0</v>
      </c>
      <c r="Q165" s="152">
        <v>0</v>
      </c>
      <c r="R165" s="152">
        <f>Q165*H165</f>
        <v>0</v>
      </c>
      <c r="S165" s="152">
        <v>0</v>
      </c>
      <c r="T165" s="153">
        <f>S165*H165</f>
        <v>0</v>
      </c>
      <c r="AR165" s="154" t="s">
        <v>156</v>
      </c>
      <c r="AT165" s="154" t="s">
        <v>152</v>
      </c>
      <c r="AU165" s="154" t="s">
        <v>157</v>
      </c>
      <c r="AY165" s="16" t="s">
        <v>148</v>
      </c>
      <c r="BE165" s="92">
        <f>IF(N165="základní",J165,0)</f>
        <v>0</v>
      </c>
      <c r="BF165" s="92">
        <f>IF(N165="snížená",J165,0)</f>
        <v>0</v>
      </c>
      <c r="BG165" s="92">
        <f>IF(N165="zákl. přenesená",J165,0)</f>
        <v>0</v>
      </c>
      <c r="BH165" s="92">
        <f>IF(N165="sníž. přenesená",J165,0)</f>
        <v>0</v>
      </c>
      <c r="BI165" s="92">
        <f>IF(N165="nulová",J165,0)</f>
        <v>0</v>
      </c>
      <c r="BJ165" s="16" t="s">
        <v>84</v>
      </c>
      <c r="BK165" s="92">
        <f>ROUND(I165*H165,2)</f>
        <v>0</v>
      </c>
      <c r="BL165" s="16" t="s">
        <v>156</v>
      </c>
      <c r="BM165" s="154" t="s">
        <v>196</v>
      </c>
    </row>
    <row r="166" spans="2:65" s="14" customFormat="1" x14ac:dyDescent="0.2">
      <c r="B166" s="170"/>
      <c r="D166" s="156" t="s">
        <v>163</v>
      </c>
      <c r="E166" s="171" t="s">
        <v>1</v>
      </c>
      <c r="F166" s="172" t="s">
        <v>665</v>
      </c>
      <c r="H166" s="171" t="s">
        <v>1</v>
      </c>
      <c r="I166" s="173"/>
      <c r="L166" s="170"/>
      <c r="M166" s="174"/>
      <c r="T166" s="175"/>
      <c r="AT166" s="171" t="s">
        <v>163</v>
      </c>
      <c r="AU166" s="171" t="s">
        <v>157</v>
      </c>
      <c r="AV166" s="14" t="s">
        <v>84</v>
      </c>
      <c r="AW166" s="14" t="s">
        <v>30</v>
      </c>
      <c r="AX166" s="14" t="s">
        <v>77</v>
      </c>
      <c r="AY166" s="171" t="s">
        <v>148</v>
      </c>
    </row>
    <row r="167" spans="2:65" s="12" customFormat="1" x14ac:dyDescent="0.2">
      <c r="B167" s="155"/>
      <c r="D167" s="156" t="s">
        <v>163</v>
      </c>
      <c r="E167" s="157" t="s">
        <v>1</v>
      </c>
      <c r="F167" s="158" t="s">
        <v>695</v>
      </c>
      <c r="H167" s="159">
        <v>10.891999999999999</v>
      </c>
      <c r="I167" s="160"/>
      <c r="L167" s="155"/>
      <c r="M167" s="161"/>
      <c r="T167" s="162"/>
      <c r="AT167" s="157" t="s">
        <v>163</v>
      </c>
      <c r="AU167" s="157" t="s">
        <v>157</v>
      </c>
      <c r="AV167" s="12" t="s">
        <v>86</v>
      </c>
      <c r="AW167" s="12" t="s">
        <v>30</v>
      </c>
      <c r="AX167" s="12" t="s">
        <v>77</v>
      </c>
      <c r="AY167" s="157" t="s">
        <v>148</v>
      </c>
    </row>
    <row r="168" spans="2:65" s="12" customFormat="1" x14ac:dyDescent="0.2">
      <c r="B168" s="155"/>
      <c r="D168" s="156" t="s">
        <v>163</v>
      </c>
      <c r="E168" s="157" t="s">
        <v>1</v>
      </c>
      <c r="F168" s="158" t="s">
        <v>696</v>
      </c>
      <c r="H168" s="159">
        <v>21.483000000000001</v>
      </c>
      <c r="I168" s="160"/>
      <c r="L168" s="155"/>
      <c r="M168" s="161"/>
      <c r="T168" s="162"/>
      <c r="AT168" s="157" t="s">
        <v>163</v>
      </c>
      <c r="AU168" s="157" t="s">
        <v>157</v>
      </c>
      <c r="AV168" s="12" t="s">
        <v>86</v>
      </c>
      <c r="AW168" s="12" t="s">
        <v>30</v>
      </c>
      <c r="AX168" s="12" t="s">
        <v>77</v>
      </c>
      <c r="AY168" s="157" t="s">
        <v>148</v>
      </c>
    </row>
    <row r="169" spans="2:65" s="14" customFormat="1" x14ac:dyDescent="0.2">
      <c r="B169" s="170"/>
      <c r="D169" s="156" t="s">
        <v>163</v>
      </c>
      <c r="E169" s="171" t="s">
        <v>1</v>
      </c>
      <c r="F169" s="172" t="s">
        <v>691</v>
      </c>
      <c r="H169" s="171" t="s">
        <v>1</v>
      </c>
      <c r="I169" s="173"/>
      <c r="L169" s="170"/>
      <c r="M169" s="174"/>
      <c r="T169" s="175"/>
      <c r="AT169" s="171" t="s">
        <v>163</v>
      </c>
      <c r="AU169" s="171" t="s">
        <v>157</v>
      </c>
      <c r="AV169" s="14" t="s">
        <v>84</v>
      </c>
      <c r="AW169" s="14" t="s">
        <v>30</v>
      </c>
      <c r="AX169" s="14" t="s">
        <v>77</v>
      </c>
      <c r="AY169" s="171" t="s">
        <v>148</v>
      </c>
    </row>
    <row r="170" spans="2:65" s="12" customFormat="1" x14ac:dyDescent="0.2">
      <c r="B170" s="155"/>
      <c r="D170" s="156" t="s">
        <v>163</v>
      </c>
      <c r="E170" s="157" t="s">
        <v>1</v>
      </c>
      <c r="F170" s="158" t="s">
        <v>697</v>
      </c>
      <c r="H170" s="159">
        <v>24.08</v>
      </c>
      <c r="I170" s="160"/>
      <c r="L170" s="155"/>
      <c r="M170" s="161"/>
      <c r="T170" s="162"/>
      <c r="AT170" s="157" t="s">
        <v>163</v>
      </c>
      <c r="AU170" s="157" t="s">
        <v>157</v>
      </c>
      <c r="AV170" s="12" t="s">
        <v>86</v>
      </c>
      <c r="AW170" s="12" t="s">
        <v>30</v>
      </c>
      <c r="AX170" s="12" t="s">
        <v>77</v>
      </c>
      <c r="AY170" s="157" t="s">
        <v>148</v>
      </c>
    </row>
    <row r="171" spans="2:65" s="13" customFormat="1" x14ac:dyDescent="0.2">
      <c r="B171" s="163"/>
      <c r="D171" s="156" t="s">
        <v>163</v>
      </c>
      <c r="E171" s="164" t="s">
        <v>1</v>
      </c>
      <c r="F171" s="165" t="s">
        <v>166</v>
      </c>
      <c r="H171" s="166">
        <v>56.454999999999998</v>
      </c>
      <c r="I171" s="167"/>
      <c r="L171" s="163"/>
      <c r="M171" s="168"/>
      <c r="T171" s="169"/>
      <c r="AT171" s="164" t="s">
        <v>163</v>
      </c>
      <c r="AU171" s="164" t="s">
        <v>157</v>
      </c>
      <c r="AV171" s="13" t="s">
        <v>156</v>
      </c>
      <c r="AW171" s="13" t="s">
        <v>30</v>
      </c>
      <c r="AX171" s="13" t="s">
        <v>84</v>
      </c>
      <c r="AY171" s="164" t="s">
        <v>148</v>
      </c>
    </row>
    <row r="172" spans="2:65" s="1" customFormat="1" ht="24.15" customHeight="1" x14ac:dyDescent="0.2">
      <c r="B172" s="32"/>
      <c r="C172" s="142" t="s">
        <v>180</v>
      </c>
      <c r="D172" s="142" t="s">
        <v>152</v>
      </c>
      <c r="E172" s="143" t="s">
        <v>698</v>
      </c>
      <c r="F172" s="144" t="s">
        <v>699</v>
      </c>
      <c r="G172" s="145" t="s">
        <v>155</v>
      </c>
      <c r="H172" s="146">
        <v>103.63200000000001</v>
      </c>
      <c r="I172" s="147"/>
      <c r="J172" s="148">
        <f>ROUND(I172*H172,2)</f>
        <v>0</v>
      </c>
      <c r="K172" s="149"/>
      <c r="L172" s="32"/>
      <c r="M172" s="150" t="s">
        <v>1</v>
      </c>
      <c r="N172" s="151" t="s">
        <v>42</v>
      </c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AR172" s="154" t="s">
        <v>156</v>
      </c>
      <c r="AT172" s="154" t="s">
        <v>152</v>
      </c>
      <c r="AU172" s="154" t="s">
        <v>157</v>
      </c>
      <c r="AY172" s="16" t="s">
        <v>148</v>
      </c>
      <c r="BE172" s="92">
        <f>IF(N172="základní",J172,0)</f>
        <v>0</v>
      </c>
      <c r="BF172" s="92">
        <f>IF(N172="snížená",J172,0)</f>
        <v>0</v>
      </c>
      <c r="BG172" s="92">
        <f>IF(N172="zákl. přenesená",J172,0)</f>
        <v>0</v>
      </c>
      <c r="BH172" s="92">
        <f>IF(N172="sníž. přenesená",J172,0)</f>
        <v>0</v>
      </c>
      <c r="BI172" s="92">
        <f>IF(N172="nulová",J172,0)</f>
        <v>0</v>
      </c>
      <c r="BJ172" s="16" t="s">
        <v>84</v>
      </c>
      <c r="BK172" s="92">
        <f>ROUND(I172*H172,2)</f>
        <v>0</v>
      </c>
      <c r="BL172" s="16" t="s">
        <v>156</v>
      </c>
      <c r="BM172" s="154" t="s">
        <v>8</v>
      </c>
    </row>
    <row r="173" spans="2:65" s="1" customFormat="1" ht="24.15" customHeight="1" x14ac:dyDescent="0.2">
      <c r="B173" s="32"/>
      <c r="C173" s="142" t="s">
        <v>184</v>
      </c>
      <c r="D173" s="142" t="s">
        <v>152</v>
      </c>
      <c r="E173" s="143" t="s">
        <v>700</v>
      </c>
      <c r="F173" s="144" t="s">
        <v>701</v>
      </c>
      <c r="G173" s="145" t="s">
        <v>155</v>
      </c>
      <c r="H173" s="146">
        <v>56.454999999999998</v>
      </c>
      <c r="I173" s="147"/>
      <c r="J173" s="148">
        <f>ROUND(I173*H173,2)</f>
        <v>0</v>
      </c>
      <c r="K173" s="149"/>
      <c r="L173" s="32"/>
      <c r="M173" s="150" t="s">
        <v>1</v>
      </c>
      <c r="N173" s="151" t="s">
        <v>42</v>
      </c>
      <c r="P173" s="152">
        <f>O173*H173</f>
        <v>0</v>
      </c>
      <c r="Q173" s="152">
        <v>0</v>
      </c>
      <c r="R173" s="152">
        <f>Q173*H173</f>
        <v>0</v>
      </c>
      <c r="S173" s="152">
        <v>0</v>
      </c>
      <c r="T173" s="153">
        <f>S173*H173</f>
        <v>0</v>
      </c>
      <c r="AR173" s="154" t="s">
        <v>156</v>
      </c>
      <c r="AT173" s="154" t="s">
        <v>152</v>
      </c>
      <c r="AU173" s="154" t="s">
        <v>157</v>
      </c>
      <c r="AY173" s="16" t="s">
        <v>148</v>
      </c>
      <c r="BE173" s="92">
        <f>IF(N173="základní",J173,0)</f>
        <v>0</v>
      </c>
      <c r="BF173" s="92">
        <f>IF(N173="snížená",J173,0)</f>
        <v>0</v>
      </c>
      <c r="BG173" s="92">
        <f>IF(N173="zákl. přenesená",J173,0)</f>
        <v>0</v>
      </c>
      <c r="BH173" s="92">
        <f>IF(N173="sníž. přenesená",J173,0)</f>
        <v>0</v>
      </c>
      <c r="BI173" s="92">
        <f>IF(N173="nulová",J173,0)</f>
        <v>0</v>
      </c>
      <c r="BJ173" s="16" t="s">
        <v>84</v>
      </c>
      <c r="BK173" s="92">
        <f>ROUND(I173*H173,2)</f>
        <v>0</v>
      </c>
      <c r="BL173" s="16" t="s">
        <v>156</v>
      </c>
      <c r="BM173" s="154" t="s">
        <v>213</v>
      </c>
    </row>
    <row r="174" spans="2:65" s="11" customFormat="1" ht="20.9" customHeight="1" x14ac:dyDescent="0.25">
      <c r="B174" s="130"/>
      <c r="D174" s="131" t="s">
        <v>76</v>
      </c>
      <c r="E174" s="140" t="s">
        <v>228</v>
      </c>
      <c r="F174" s="140" t="s">
        <v>229</v>
      </c>
      <c r="I174" s="133"/>
      <c r="J174" s="141">
        <f>BK174</f>
        <v>0</v>
      </c>
      <c r="L174" s="130"/>
      <c r="M174" s="135"/>
      <c r="P174" s="136">
        <f>SUM(P175:P179)</f>
        <v>0</v>
      </c>
      <c r="R174" s="136">
        <f>SUM(R175:R179)</f>
        <v>0</v>
      </c>
      <c r="T174" s="137">
        <f>SUM(T175:T179)</f>
        <v>0</v>
      </c>
      <c r="AR174" s="131" t="s">
        <v>84</v>
      </c>
      <c r="AT174" s="138" t="s">
        <v>76</v>
      </c>
      <c r="AU174" s="138" t="s">
        <v>86</v>
      </c>
      <c r="AY174" s="131" t="s">
        <v>148</v>
      </c>
      <c r="BK174" s="139">
        <f>SUM(BK175:BK179)</f>
        <v>0</v>
      </c>
    </row>
    <row r="175" spans="2:65" s="1" customFormat="1" ht="24.15" customHeight="1" x14ac:dyDescent="0.2">
      <c r="B175" s="32"/>
      <c r="C175" s="142" t="s">
        <v>188</v>
      </c>
      <c r="D175" s="142" t="s">
        <v>152</v>
      </c>
      <c r="E175" s="143" t="s">
        <v>702</v>
      </c>
      <c r="F175" s="144" t="s">
        <v>703</v>
      </c>
      <c r="G175" s="145" t="s">
        <v>220</v>
      </c>
      <c r="H175" s="146">
        <v>49.692999999999998</v>
      </c>
      <c r="I175" s="147"/>
      <c r="J175" s="148">
        <f>ROUND(I175*H175,2)</f>
        <v>0</v>
      </c>
      <c r="K175" s="149"/>
      <c r="L175" s="32"/>
      <c r="M175" s="150" t="s">
        <v>1</v>
      </c>
      <c r="N175" s="151" t="s">
        <v>42</v>
      </c>
      <c r="P175" s="152">
        <f>O175*H175</f>
        <v>0</v>
      </c>
      <c r="Q175" s="152">
        <v>0</v>
      </c>
      <c r="R175" s="152">
        <f>Q175*H175</f>
        <v>0</v>
      </c>
      <c r="S175" s="152">
        <v>0</v>
      </c>
      <c r="T175" s="153">
        <f>S175*H175</f>
        <v>0</v>
      </c>
      <c r="AR175" s="154" t="s">
        <v>156</v>
      </c>
      <c r="AT175" s="154" t="s">
        <v>152</v>
      </c>
      <c r="AU175" s="154" t="s">
        <v>157</v>
      </c>
      <c r="AY175" s="16" t="s">
        <v>148</v>
      </c>
      <c r="BE175" s="92">
        <f>IF(N175="základní",J175,0)</f>
        <v>0</v>
      </c>
      <c r="BF175" s="92">
        <f>IF(N175="snížená",J175,0)</f>
        <v>0</v>
      </c>
      <c r="BG175" s="92">
        <f>IF(N175="zákl. přenesená",J175,0)</f>
        <v>0</v>
      </c>
      <c r="BH175" s="92">
        <f>IF(N175="sníž. přenesená",J175,0)</f>
        <v>0</v>
      </c>
      <c r="BI175" s="92">
        <f>IF(N175="nulová",J175,0)</f>
        <v>0</v>
      </c>
      <c r="BJ175" s="16" t="s">
        <v>84</v>
      </c>
      <c r="BK175" s="92">
        <f>ROUND(I175*H175,2)</f>
        <v>0</v>
      </c>
      <c r="BL175" s="16" t="s">
        <v>156</v>
      </c>
      <c r="BM175" s="154" t="s">
        <v>223</v>
      </c>
    </row>
    <row r="176" spans="2:65" s="12" customFormat="1" x14ac:dyDescent="0.2">
      <c r="B176" s="155"/>
      <c r="D176" s="156" t="s">
        <v>163</v>
      </c>
      <c r="E176" s="157" t="s">
        <v>1</v>
      </c>
      <c r="F176" s="158" t="s">
        <v>704</v>
      </c>
      <c r="H176" s="159">
        <v>55.499000000000002</v>
      </c>
      <c r="I176" s="160"/>
      <c r="L176" s="155"/>
      <c r="M176" s="161"/>
      <c r="T176" s="162"/>
      <c r="AT176" s="157" t="s">
        <v>163</v>
      </c>
      <c r="AU176" s="157" t="s">
        <v>157</v>
      </c>
      <c r="AV176" s="12" t="s">
        <v>86</v>
      </c>
      <c r="AW176" s="12" t="s">
        <v>30</v>
      </c>
      <c r="AX176" s="12" t="s">
        <v>77</v>
      </c>
      <c r="AY176" s="157" t="s">
        <v>148</v>
      </c>
    </row>
    <row r="177" spans="2:65" s="12" customFormat="1" x14ac:dyDescent="0.2">
      <c r="B177" s="155"/>
      <c r="D177" s="156" t="s">
        <v>163</v>
      </c>
      <c r="E177" s="157" t="s">
        <v>1</v>
      </c>
      <c r="F177" s="158" t="s">
        <v>705</v>
      </c>
      <c r="H177" s="159">
        <v>-3.4649999999999999</v>
      </c>
      <c r="I177" s="160"/>
      <c r="L177" s="155"/>
      <c r="M177" s="161"/>
      <c r="T177" s="162"/>
      <c r="AT177" s="157" t="s">
        <v>163</v>
      </c>
      <c r="AU177" s="157" t="s">
        <v>157</v>
      </c>
      <c r="AV177" s="12" t="s">
        <v>86</v>
      </c>
      <c r="AW177" s="12" t="s">
        <v>30</v>
      </c>
      <c r="AX177" s="12" t="s">
        <v>77</v>
      </c>
      <c r="AY177" s="157" t="s">
        <v>148</v>
      </c>
    </row>
    <row r="178" spans="2:65" s="12" customFormat="1" x14ac:dyDescent="0.2">
      <c r="B178" s="155"/>
      <c r="D178" s="156" t="s">
        <v>163</v>
      </c>
      <c r="E178" s="157" t="s">
        <v>1</v>
      </c>
      <c r="F178" s="158" t="s">
        <v>706</v>
      </c>
      <c r="H178" s="159">
        <v>-2.3410000000000002</v>
      </c>
      <c r="I178" s="160"/>
      <c r="L178" s="155"/>
      <c r="M178" s="161"/>
      <c r="T178" s="162"/>
      <c r="AT178" s="157" t="s">
        <v>163</v>
      </c>
      <c r="AU178" s="157" t="s">
        <v>157</v>
      </c>
      <c r="AV178" s="12" t="s">
        <v>86</v>
      </c>
      <c r="AW178" s="12" t="s">
        <v>30</v>
      </c>
      <c r="AX178" s="12" t="s">
        <v>77</v>
      </c>
      <c r="AY178" s="157" t="s">
        <v>148</v>
      </c>
    </row>
    <row r="179" spans="2:65" s="13" customFormat="1" x14ac:dyDescent="0.2">
      <c r="B179" s="163"/>
      <c r="D179" s="156" t="s">
        <v>163</v>
      </c>
      <c r="E179" s="164" t="s">
        <v>1</v>
      </c>
      <c r="F179" s="165" t="s">
        <v>166</v>
      </c>
      <c r="H179" s="166">
        <v>49.692999999999998</v>
      </c>
      <c r="I179" s="167"/>
      <c r="L179" s="163"/>
      <c r="M179" s="168"/>
      <c r="T179" s="169"/>
      <c r="AT179" s="164" t="s">
        <v>163</v>
      </c>
      <c r="AU179" s="164" t="s">
        <v>157</v>
      </c>
      <c r="AV179" s="13" t="s">
        <v>156</v>
      </c>
      <c r="AW179" s="13" t="s">
        <v>30</v>
      </c>
      <c r="AX179" s="13" t="s">
        <v>84</v>
      </c>
      <c r="AY179" s="164" t="s">
        <v>148</v>
      </c>
    </row>
    <row r="180" spans="2:65" s="11" customFormat="1" ht="20.9" customHeight="1" x14ac:dyDescent="0.25">
      <c r="B180" s="130"/>
      <c r="D180" s="131" t="s">
        <v>76</v>
      </c>
      <c r="E180" s="140" t="s">
        <v>236</v>
      </c>
      <c r="F180" s="140" t="s">
        <v>260</v>
      </c>
      <c r="I180" s="133"/>
      <c r="J180" s="141">
        <f>BK180</f>
        <v>0</v>
      </c>
      <c r="L180" s="130"/>
      <c r="M180" s="135"/>
      <c r="P180" s="136">
        <f>SUM(P181:P183)</f>
        <v>0</v>
      </c>
      <c r="R180" s="136">
        <f>SUM(R181:R183)</f>
        <v>0</v>
      </c>
      <c r="T180" s="137">
        <f>SUM(T181:T183)</f>
        <v>0</v>
      </c>
      <c r="AR180" s="131" t="s">
        <v>84</v>
      </c>
      <c r="AT180" s="138" t="s">
        <v>76</v>
      </c>
      <c r="AU180" s="138" t="s">
        <v>86</v>
      </c>
      <c r="AY180" s="131" t="s">
        <v>148</v>
      </c>
      <c r="BK180" s="139">
        <f>SUM(BK181:BK183)</f>
        <v>0</v>
      </c>
    </row>
    <row r="181" spans="2:65" s="1" customFormat="1" ht="24.15" customHeight="1" x14ac:dyDescent="0.2">
      <c r="B181" s="32"/>
      <c r="C181" s="142" t="s">
        <v>192</v>
      </c>
      <c r="D181" s="142" t="s">
        <v>152</v>
      </c>
      <c r="E181" s="143" t="s">
        <v>707</v>
      </c>
      <c r="F181" s="144" t="s">
        <v>708</v>
      </c>
      <c r="G181" s="145" t="s">
        <v>155</v>
      </c>
      <c r="H181" s="146">
        <v>8</v>
      </c>
      <c r="I181" s="147"/>
      <c r="J181" s="148">
        <f>ROUND(I181*H181,2)</f>
        <v>0</v>
      </c>
      <c r="K181" s="149"/>
      <c r="L181" s="32"/>
      <c r="M181" s="150" t="s">
        <v>1</v>
      </c>
      <c r="N181" s="151" t="s">
        <v>42</v>
      </c>
      <c r="P181" s="152">
        <f>O181*H181</f>
        <v>0</v>
      </c>
      <c r="Q181" s="152">
        <v>0</v>
      </c>
      <c r="R181" s="152">
        <f>Q181*H181</f>
        <v>0</v>
      </c>
      <c r="S181" s="152">
        <v>0</v>
      </c>
      <c r="T181" s="153">
        <f>S181*H181</f>
        <v>0</v>
      </c>
      <c r="AR181" s="154" t="s">
        <v>156</v>
      </c>
      <c r="AT181" s="154" t="s">
        <v>152</v>
      </c>
      <c r="AU181" s="154" t="s">
        <v>157</v>
      </c>
      <c r="AY181" s="16" t="s">
        <v>148</v>
      </c>
      <c r="BE181" s="92">
        <f>IF(N181="základní",J181,0)</f>
        <v>0</v>
      </c>
      <c r="BF181" s="92">
        <f>IF(N181="snížená",J181,0)</f>
        <v>0</v>
      </c>
      <c r="BG181" s="92">
        <f>IF(N181="zákl. přenesená",J181,0)</f>
        <v>0</v>
      </c>
      <c r="BH181" s="92">
        <f>IF(N181="sníž. přenesená",J181,0)</f>
        <v>0</v>
      </c>
      <c r="BI181" s="92">
        <f>IF(N181="nulová",J181,0)</f>
        <v>0</v>
      </c>
      <c r="BJ181" s="16" t="s">
        <v>84</v>
      </c>
      <c r="BK181" s="92">
        <f>ROUND(I181*H181,2)</f>
        <v>0</v>
      </c>
      <c r="BL181" s="16" t="s">
        <v>156</v>
      </c>
      <c r="BM181" s="154" t="s">
        <v>236</v>
      </c>
    </row>
    <row r="182" spans="2:65" s="12" customFormat="1" x14ac:dyDescent="0.2">
      <c r="B182" s="155"/>
      <c r="D182" s="156" t="s">
        <v>163</v>
      </c>
      <c r="E182" s="157" t="s">
        <v>1</v>
      </c>
      <c r="F182" s="158" t="s">
        <v>709</v>
      </c>
      <c r="H182" s="159">
        <v>8</v>
      </c>
      <c r="I182" s="160"/>
      <c r="L182" s="155"/>
      <c r="M182" s="161"/>
      <c r="T182" s="162"/>
      <c r="AT182" s="157" t="s">
        <v>163</v>
      </c>
      <c r="AU182" s="157" t="s">
        <v>157</v>
      </c>
      <c r="AV182" s="12" t="s">
        <v>86</v>
      </c>
      <c r="AW182" s="12" t="s">
        <v>30</v>
      </c>
      <c r="AX182" s="12" t="s">
        <v>77</v>
      </c>
      <c r="AY182" s="157" t="s">
        <v>148</v>
      </c>
    </row>
    <row r="183" spans="2:65" s="13" customFormat="1" x14ac:dyDescent="0.2">
      <c r="B183" s="163"/>
      <c r="D183" s="156" t="s">
        <v>163</v>
      </c>
      <c r="E183" s="164" t="s">
        <v>1</v>
      </c>
      <c r="F183" s="165" t="s">
        <v>166</v>
      </c>
      <c r="H183" s="166">
        <v>8</v>
      </c>
      <c r="I183" s="167"/>
      <c r="L183" s="163"/>
      <c r="M183" s="168"/>
      <c r="T183" s="169"/>
      <c r="AT183" s="164" t="s">
        <v>163</v>
      </c>
      <c r="AU183" s="164" t="s">
        <v>157</v>
      </c>
      <c r="AV183" s="13" t="s">
        <v>156</v>
      </c>
      <c r="AW183" s="13" t="s">
        <v>30</v>
      </c>
      <c r="AX183" s="13" t="s">
        <v>84</v>
      </c>
      <c r="AY183" s="164" t="s">
        <v>148</v>
      </c>
    </row>
    <row r="184" spans="2:65" s="11" customFormat="1" ht="22.75" customHeight="1" x14ac:dyDescent="0.25">
      <c r="B184" s="130"/>
      <c r="D184" s="131" t="s">
        <v>76</v>
      </c>
      <c r="E184" s="140" t="s">
        <v>156</v>
      </c>
      <c r="F184" s="140" t="s">
        <v>297</v>
      </c>
      <c r="I184" s="133"/>
      <c r="J184" s="141">
        <f>BK184</f>
        <v>0</v>
      </c>
      <c r="L184" s="130"/>
      <c r="M184" s="135"/>
      <c r="P184" s="136">
        <f>SUM(P185:P188)</f>
        <v>0</v>
      </c>
      <c r="R184" s="136">
        <f>SUM(R185:R188)</f>
        <v>0</v>
      </c>
      <c r="T184" s="137">
        <f>SUM(T185:T188)</f>
        <v>0</v>
      </c>
      <c r="AR184" s="131" t="s">
        <v>84</v>
      </c>
      <c r="AT184" s="138" t="s">
        <v>76</v>
      </c>
      <c r="AU184" s="138" t="s">
        <v>84</v>
      </c>
      <c r="AY184" s="131" t="s">
        <v>148</v>
      </c>
      <c r="BK184" s="139">
        <f>SUM(BK185:BK188)</f>
        <v>0</v>
      </c>
    </row>
    <row r="185" spans="2:65" s="1" customFormat="1" ht="16.5" customHeight="1" x14ac:dyDescent="0.2">
      <c r="B185" s="32"/>
      <c r="C185" s="142" t="s">
        <v>196</v>
      </c>
      <c r="D185" s="142" t="s">
        <v>152</v>
      </c>
      <c r="E185" s="143" t="s">
        <v>710</v>
      </c>
      <c r="F185" s="144" t="s">
        <v>711</v>
      </c>
      <c r="G185" s="145" t="s">
        <v>220</v>
      </c>
      <c r="H185" s="146">
        <v>3.4649999999999999</v>
      </c>
      <c r="I185" s="147"/>
      <c r="J185" s="148">
        <f>ROUND(I185*H185,2)</f>
        <v>0</v>
      </c>
      <c r="K185" s="149"/>
      <c r="L185" s="32"/>
      <c r="M185" s="150" t="s">
        <v>1</v>
      </c>
      <c r="N185" s="151" t="s">
        <v>42</v>
      </c>
      <c r="P185" s="152">
        <f>O185*H185</f>
        <v>0</v>
      </c>
      <c r="Q185" s="152">
        <v>0</v>
      </c>
      <c r="R185" s="152">
        <f>Q185*H185</f>
        <v>0</v>
      </c>
      <c r="S185" s="152">
        <v>0</v>
      </c>
      <c r="T185" s="153">
        <f>S185*H185</f>
        <v>0</v>
      </c>
      <c r="AR185" s="154" t="s">
        <v>156</v>
      </c>
      <c r="AT185" s="154" t="s">
        <v>152</v>
      </c>
      <c r="AU185" s="154" t="s">
        <v>86</v>
      </c>
      <c r="AY185" s="16" t="s">
        <v>148</v>
      </c>
      <c r="BE185" s="92">
        <f>IF(N185="základní",J185,0)</f>
        <v>0</v>
      </c>
      <c r="BF185" s="92">
        <f>IF(N185="snížená",J185,0)</f>
        <v>0</v>
      </c>
      <c r="BG185" s="92">
        <f>IF(N185="zákl. přenesená",J185,0)</f>
        <v>0</v>
      </c>
      <c r="BH185" s="92">
        <f>IF(N185="sníž. přenesená",J185,0)</f>
        <v>0</v>
      </c>
      <c r="BI185" s="92">
        <f>IF(N185="nulová",J185,0)</f>
        <v>0</v>
      </c>
      <c r="BJ185" s="16" t="s">
        <v>84</v>
      </c>
      <c r="BK185" s="92">
        <f>ROUND(I185*H185,2)</f>
        <v>0</v>
      </c>
      <c r="BL185" s="16" t="s">
        <v>156</v>
      </c>
      <c r="BM185" s="154" t="s">
        <v>245</v>
      </c>
    </row>
    <row r="186" spans="2:65" s="14" customFormat="1" x14ac:dyDescent="0.2">
      <c r="B186" s="170"/>
      <c r="D186" s="156" t="s">
        <v>163</v>
      </c>
      <c r="E186" s="171" t="s">
        <v>1</v>
      </c>
      <c r="F186" s="172" t="s">
        <v>712</v>
      </c>
      <c r="H186" s="171" t="s">
        <v>1</v>
      </c>
      <c r="I186" s="173"/>
      <c r="L186" s="170"/>
      <c r="M186" s="174"/>
      <c r="T186" s="175"/>
      <c r="AT186" s="171" t="s">
        <v>163</v>
      </c>
      <c r="AU186" s="171" t="s">
        <v>86</v>
      </c>
      <c r="AV186" s="14" t="s">
        <v>84</v>
      </c>
      <c r="AW186" s="14" t="s">
        <v>30</v>
      </c>
      <c r="AX186" s="14" t="s">
        <v>77</v>
      </c>
      <c r="AY186" s="171" t="s">
        <v>148</v>
      </c>
    </row>
    <row r="187" spans="2:65" s="12" customFormat="1" x14ac:dyDescent="0.2">
      <c r="B187" s="155"/>
      <c r="D187" s="156" t="s">
        <v>163</v>
      </c>
      <c r="E187" s="157" t="s">
        <v>1</v>
      </c>
      <c r="F187" s="158" t="s">
        <v>713</v>
      </c>
      <c r="H187" s="159">
        <v>3.4649999999999999</v>
      </c>
      <c r="I187" s="160"/>
      <c r="L187" s="155"/>
      <c r="M187" s="161"/>
      <c r="T187" s="162"/>
      <c r="AT187" s="157" t="s">
        <v>163</v>
      </c>
      <c r="AU187" s="157" t="s">
        <v>86</v>
      </c>
      <c r="AV187" s="12" t="s">
        <v>86</v>
      </c>
      <c r="AW187" s="12" t="s">
        <v>30</v>
      </c>
      <c r="AX187" s="12" t="s">
        <v>77</v>
      </c>
      <c r="AY187" s="157" t="s">
        <v>148</v>
      </c>
    </row>
    <row r="188" spans="2:65" s="13" customFormat="1" x14ac:dyDescent="0.2">
      <c r="B188" s="163"/>
      <c r="D188" s="156" t="s">
        <v>163</v>
      </c>
      <c r="E188" s="164" t="s">
        <v>1</v>
      </c>
      <c r="F188" s="165" t="s">
        <v>166</v>
      </c>
      <c r="H188" s="166">
        <v>3.4649999999999999</v>
      </c>
      <c r="I188" s="167"/>
      <c r="L188" s="163"/>
      <c r="M188" s="168"/>
      <c r="T188" s="169"/>
      <c r="AT188" s="164" t="s">
        <v>163</v>
      </c>
      <c r="AU188" s="164" t="s">
        <v>86</v>
      </c>
      <c r="AV188" s="13" t="s">
        <v>156</v>
      </c>
      <c r="AW188" s="13" t="s">
        <v>30</v>
      </c>
      <c r="AX188" s="13" t="s">
        <v>84</v>
      </c>
      <c r="AY188" s="164" t="s">
        <v>148</v>
      </c>
    </row>
    <row r="189" spans="2:65" s="11" customFormat="1" ht="22.75" customHeight="1" x14ac:dyDescent="0.25">
      <c r="B189" s="130"/>
      <c r="D189" s="131" t="s">
        <v>76</v>
      </c>
      <c r="E189" s="140" t="s">
        <v>188</v>
      </c>
      <c r="F189" s="140" t="s">
        <v>468</v>
      </c>
      <c r="I189" s="133"/>
      <c r="J189" s="141">
        <f>BK189</f>
        <v>0</v>
      </c>
      <c r="L189" s="130"/>
      <c r="M189" s="135"/>
      <c r="P189" s="136">
        <f>SUM(P190:P197)</f>
        <v>0</v>
      </c>
      <c r="R189" s="136">
        <f>SUM(R190:R197)</f>
        <v>0</v>
      </c>
      <c r="T189" s="137">
        <f>SUM(T190:T197)</f>
        <v>0</v>
      </c>
      <c r="AR189" s="131" t="s">
        <v>84</v>
      </c>
      <c r="AT189" s="138" t="s">
        <v>76</v>
      </c>
      <c r="AU189" s="138" t="s">
        <v>84</v>
      </c>
      <c r="AY189" s="131" t="s">
        <v>148</v>
      </c>
      <c r="BK189" s="139">
        <f>SUM(BK190:BK197)</f>
        <v>0</v>
      </c>
    </row>
    <row r="190" spans="2:65" s="1" customFormat="1" ht="24.15" customHeight="1" x14ac:dyDescent="0.2">
      <c r="B190" s="32"/>
      <c r="C190" s="142" t="s">
        <v>150</v>
      </c>
      <c r="D190" s="142" t="s">
        <v>152</v>
      </c>
      <c r="E190" s="143" t="s">
        <v>714</v>
      </c>
      <c r="F190" s="144" t="s">
        <v>715</v>
      </c>
      <c r="G190" s="145" t="s">
        <v>353</v>
      </c>
      <c r="H190" s="146">
        <v>39.5</v>
      </c>
      <c r="I190" s="147"/>
      <c r="J190" s="148">
        <f>ROUND(I190*H190,2)</f>
        <v>0</v>
      </c>
      <c r="K190" s="149"/>
      <c r="L190" s="32"/>
      <c r="M190" s="150" t="s">
        <v>1</v>
      </c>
      <c r="N190" s="151" t="s">
        <v>42</v>
      </c>
      <c r="P190" s="152">
        <f>O190*H190</f>
        <v>0</v>
      </c>
      <c r="Q190" s="152">
        <v>0</v>
      </c>
      <c r="R190" s="152">
        <f>Q190*H190</f>
        <v>0</v>
      </c>
      <c r="S190" s="152">
        <v>0</v>
      </c>
      <c r="T190" s="153">
        <f>S190*H190</f>
        <v>0</v>
      </c>
      <c r="AR190" s="154" t="s">
        <v>156</v>
      </c>
      <c r="AT190" s="154" t="s">
        <v>152</v>
      </c>
      <c r="AU190" s="154" t="s">
        <v>86</v>
      </c>
      <c r="AY190" s="16" t="s">
        <v>148</v>
      </c>
      <c r="BE190" s="92">
        <f>IF(N190="základní",J190,0)</f>
        <v>0</v>
      </c>
      <c r="BF190" s="92">
        <f>IF(N190="snížená",J190,0)</f>
        <v>0</v>
      </c>
      <c r="BG190" s="92">
        <f>IF(N190="zákl. přenesená",J190,0)</f>
        <v>0</v>
      </c>
      <c r="BH190" s="92">
        <f>IF(N190="sníž. přenesená",J190,0)</f>
        <v>0</v>
      </c>
      <c r="BI190" s="92">
        <f>IF(N190="nulová",J190,0)</f>
        <v>0</v>
      </c>
      <c r="BJ190" s="16" t="s">
        <v>84</v>
      </c>
      <c r="BK190" s="92">
        <f>ROUND(I190*H190,2)</f>
        <v>0</v>
      </c>
      <c r="BL190" s="16" t="s">
        <v>156</v>
      </c>
      <c r="BM190" s="154" t="s">
        <v>252</v>
      </c>
    </row>
    <row r="191" spans="2:65" s="1" customFormat="1" ht="21.75" customHeight="1" x14ac:dyDescent="0.2">
      <c r="B191" s="32"/>
      <c r="C191" s="176" t="s">
        <v>8</v>
      </c>
      <c r="D191" s="176" t="s">
        <v>400</v>
      </c>
      <c r="E191" s="177" t="s">
        <v>716</v>
      </c>
      <c r="F191" s="178" t="s">
        <v>717</v>
      </c>
      <c r="G191" s="179" t="s">
        <v>353</v>
      </c>
      <c r="H191" s="180">
        <v>39.5</v>
      </c>
      <c r="I191" s="181"/>
      <c r="J191" s="182">
        <f>ROUND(I191*H191,2)</f>
        <v>0</v>
      </c>
      <c r="K191" s="183"/>
      <c r="L191" s="184"/>
      <c r="M191" s="185" t="s">
        <v>1</v>
      </c>
      <c r="N191" s="186" t="s">
        <v>42</v>
      </c>
      <c r="P191" s="152">
        <f>O191*H191</f>
        <v>0</v>
      </c>
      <c r="Q191" s="152">
        <v>0</v>
      </c>
      <c r="R191" s="152">
        <f>Q191*H191</f>
        <v>0</v>
      </c>
      <c r="S191" s="152">
        <v>0</v>
      </c>
      <c r="T191" s="153">
        <f>S191*H191</f>
        <v>0</v>
      </c>
      <c r="AR191" s="154" t="s">
        <v>188</v>
      </c>
      <c r="AT191" s="154" t="s">
        <v>400</v>
      </c>
      <c r="AU191" s="154" t="s">
        <v>86</v>
      </c>
      <c r="AY191" s="16" t="s">
        <v>148</v>
      </c>
      <c r="BE191" s="92">
        <f>IF(N191="základní",J191,0)</f>
        <v>0</v>
      </c>
      <c r="BF191" s="92">
        <f>IF(N191="snížená",J191,0)</f>
        <v>0</v>
      </c>
      <c r="BG191" s="92">
        <f>IF(N191="zákl. přenesená",J191,0)</f>
        <v>0</v>
      </c>
      <c r="BH191" s="92">
        <f>IF(N191="sníž. přenesená",J191,0)</f>
        <v>0</v>
      </c>
      <c r="BI191" s="92">
        <f>IF(N191="nulová",J191,0)</f>
        <v>0</v>
      </c>
      <c r="BJ191" s="16" t="s">
        <v>84</v>
      </c>
      <c r="BK191" s="92">
        <f>ROUND(I191*H191,2)</f>
        <v>0</v>
      </c>
      <c r="BL191" s="16" t="s">
        <v>156</v>
      </c>
      <c r="BM191" s="154" t="s">
        <v>265</v>
      </c>
    </row>
    <row r="192" spans="2:65" s="1" customFormat="1" ht="24.15" customHeight="1" x14ac:dyDescent="0.2">
      <c r="B192" s="32"/>
      <c r="C192" s="142" t="s">
        <v>206</v>
      </c>
      <c r="D192" s="142" t="s">
        <v>152</v>
      </c>
      <c r="E192" s="143" t="s">
        <v>718</v>
      </c>
      <c r="F192" s="144" t="s">
        <v>719</v>
      </c>
      <c r="G192" s="145" t="s">
        <v>161</v>
      </c>
      <c r="H192" s="146">
        <v>4</v>
      </c>
      <c r="I192" s="147"/>
      <c r="J192" s="148">
        <f>ROUND(I192*H192,2)</f>
        <v>0</v>
      </c>
      <c r="K192" s="149"/>
      <c r="L192" s="32"/>
      <c r="M192" s="150" t="s">
        <v>1</v>
      </c>
      <c r="N192" s="151" t="s">
        <v>42</v>
      </c>
      <c r="P192" s="152">
        <f>O192*H192</f>
        <v>0</v>
      </c>
      <c r="Q192" s="152">
        <v>0</v>
      </c>
      <c r="R192" s="152">
        <f>Q192*H192</f>
        <v>0</v>
      </c>
      <c r="S192" s="152">
        <v>0</v>
      </c>
      <c r="T192" s="153">
        <f>S192*H192</f>
        <v>0</v>
      </c>
      <c r="AR192" s="154" t="s">
        <v>156</v>
      </c>
      <c r="AT192" s="154" t="s">
        <v>152</v>
      </c>
      <c r="AU192" s="154" t="s">
        <v>86</v>
      </c>
      <c r="AY192" s="16" t="s">
        <v>148</v>
      </c>
      <c r="BE192" s="92">
        <f>IF(N192="základní",J192,0)</f>
        <v>0</v>
      </c>
      <c r="BF192" s="92">
        <f>IF(N192="snížená",J192,0)</f>
        <v>0</v>
      </c>
      <c r="BG192" s="92">
        <f>IF(N192="zákl. přenesená",J192,0)</f>
        <v>0</v>
      </c>
      <c r="BH192" s="92">
        <f>IF(N192="sníž. přenesená",J192,0)</f>
        <v>0</v>
      </c>
      <c r="BI192" s="92">
        <f>IF(N192="nulová",J192,0)</f>
        <v>0</v>
      </c>
      <c r="BJ192" s="16" t="s">
        <v>84</v>
      </c>
      <c r="BK192" s="92">
        <f>ROUND(I192*H192,2)</f>
        <v>0</v>
      </c>
      <c r="BL192" s="16" t="s">
        <v>156</v>
      </c>
      <c r="BM192" s="154" t="s">
        <v>276</v>
      </c>
    </row>
    <row r="193" spans="2:65" s="1" customFormat="1" ht="16.5" customHeight="1" x14ac:dyDescent="0.2">
      <c r="B193" s="32"/>
      <c r="C193" s="176" t="s">
        <v>213</v>
      </c>
      <c r="D193" s="176" t="s">
        <v>400</v>
      </c>
      <c r="E193" s="177" t="s">
        <v>720</v>
      </c>
      <c r="F193" s="178" t="s">
        <v>721</v>
      </c>
      <c r="G193" s="179" t="s">
        <v>161</v>
      </c>
      <c r="H193" s="180">
        <v>4</v>
      </c>
      <c r="I193" s="181"/>
      <c r="J193" s="182">
        <f>ROUND(I193*H193,2)</f>
        <v>0</v>
      </c>
      <c r="K193" s="183"/>
      <c r="L193" s="184"/>
      <c r="M193" s="185" t="s">
        <v>1</v>
      </c>
      <c r="N193" s="186" t="s">
        <v>42</v>
      </c>
      <c r="P193" s="152">
        <f>O193*H193</f>
        <v>0</v>
      </c>
      <c r="Q193" s="152">
        <v>0</v>
      </c>
      <c r="R193" s="152">
        <f>Q193*H193</f>
        <v>0</v>
      </c>
      <c r="S193" s="152">
        <v>0</v>
      </c>
      <c r="T193" s="153">
        <f>S193*H193</f>
        <v>0</v>
      </c>
      <c r="AR193" s="154" t="s">
        <v>188</v>
      </c>
      <c r="AT193" s="154" t="s">
        <v>400</v>
      </c>
      <c r="AU193" s="154" t="s">
        <v>86</v>
      </c>
      <c r="AY193" s="16" t="s">
        <v>148</v>
      </c>
      <c r="BE193" s="92">
        <f>IF(N193="základní",J193,0)</f>
        <v>0</v>
      </c>
      <c r="BF193" s="92">
        <f>IF(N193="snížená",J193,0)</f>
        <v>0</v>
      </c>
      <c r="BG193" s="92">
        <f>IF(N193="zákl. přenesená",J193,0)</f>
        <v>0</v>
      </c>
      <c r="BH193" s="92">
        <f>IF(N193="sníž. přenesená",J193,0)</f>
        <v>0</v>
      </c>
      <c r="BI193" s="92">
        <f>IF(N193="nulová",J193,0)</f>
        <v>0</v>
      </c>
      <c r="BJ193" s="16" t="s">
        <v>84</v>
      </c>
      <c r="BK193" s="92">
        <f>ROUND(I193*H193,2)</f>
        <v>0</v>
      </c>
      <c r="BL193" s="16" t="s">
        <v>156</v>
      </c>
      <c r="BM193" s="154" t="s">
        <v>285</v>
      </c>
    </row>
    <row r="194" spans="2:65" s="1" customFormat="1" ht="24.15" customHeight="1" x14ac:dyDescent="0.2">
      <c r="B194" s="32"/>
      <c r="C194" s="142" t="s">
        <v>217</v>
      </c>
      <c r="D194" s="142" t="s">
        <v>152</v>
      </c>
      <c r="E194" s="143" t="s">
        <v>722</v>
      </c>
      <c r="F194" s="144" t="s">
        <v>723</v>
      </c>
      <c r="G194" s="145" t="s">
        <v>220</v>
      </c>
      <c r="H194" s="146">
        <v>2.3410000000000002</v>
      </c>
      <c r="I194" s="147"/>
      <c r="J194" s="148">
        <f>ROUND(I194*H194,2)</f>
        <v>0</v>
      </c>
      <c r="K194" s="149"/>
      <c r="L194" s="32"/>
      <c r="M194" s="150" t="s">
        <v>1</v>
      </c>
      <c r="N194" s="151" t="s">
        <v>42</v>
      </c>
      <c r="P194" s="152">
        <f>O194*H194</f>
        <v>0</v>
      </c>
      <c r="Q194" s="152">
        <v>0</v>
      </c>
      <c r="R194" s="152">
        <f>Q194*H194</f>
        <v>0</v>
      </c>
      <c r="S194" s="152">
        <v>0</v>
      </c>
      <c r="T194" s="153">
        <f>S194*H194</f>
        <v>0</v>
      </c>
      <c r="AR194" s="154" t="s">
        <v>156</v>
      </c>
      <c r="AT194" s="154" t="s">
        <v>152</v>
      </c>
      <c r="AU194" s="154" t="s">
        <v>86</v>
      </c>
      <c r="AY194" s="16" t="s">
        <v>148</v>
      </c>
      <c r="BE194" s="92">
        <f>IF(N194="základní",J194,0)</f>
        <v>0</v>
      </c>
      <c r="BF194" s="92">
        <f>IF(N194="snížená",J194,0)</f>
        <v>0</v>
      </c>
      <c r="BG194" s="92">
        <f>IF(N194="zákl. přenesená",J194,0)</f>
        <v>0</v>
      </c>
      <c r="BH194" s="92">
        <f>IF(N194="sníž. přenesená",J194,0)</f>
        <v>0</v>
      </c>
      <c r="BI194" s="92">
        <f>IF(N194="nulová",J194,0)</f>
        <v>0</v>
      </c>
      <c r="BJ194" s="16" t="s">
        <v>84</v>
      </c>
      <c r="BK194" s="92">
        <f>ROUND(I194*H194,2)</f>
        <v>0</v>
      </c>
      <c r="BL194" s="16" t="s">
        <v>156</v>
      </c>
      <c r="BM194" s="154" t="s">
        <v>298</v>
      </c>
    </row>
    <row r="195" spans="2:65" s="12" customFormat="1" x14ac:dyDescent="0.2">
      <c r="B195" s="155"/>
      <c r="D195" s="156" t="s">
        <v>163</v>
      </c>
      <c r="E195" s="157" t="s">
        <v>1</v>
      </c>
      <c r="F195" s="158" t="s">
        <v>724</v>
      </c>
      <c r="H195" s="159">
        <v>2.3410000000000002</v>
      </c>
      <c r="I195" s="160"/>
      <c r="L195" s="155"/>
      <c r="M195" s="161"/>
      <c r="T195" s="162"/>
      <c r="AT195" s="157" t="s">
        <v>163</v>
      </c>
      <c r="AU195" s="157" t="s">
        <v>86</v>
      </c>
      <c r="AV195" s="12" t="s">
        <v>86</v>
      </c>
      <c r="AW195" s="12" t="s">
        <v>30</v>
      </c>
      <c r="AX195" s="12" t="s">
        <v>77</v>
      </c>
      <c r="AY195" s="157" t="s">
        <v>148</v>
      </c>
    </row>
    <row r="196" spans="2:65" s="13" customFormat="1" x14ac:dyDescent="0.2">
      <c r="B196" s="163"/>
      <c r="D196" s="156" t="s">
        <v>163</v>
      </c>
      <c r="E196" s="164" t="s">
        <v>1</v>
      </c>
      <c r="F196" s="165" t="s">
        <v>166</v>
      </c>
      <c r="H196" s="166">
        <v>2.3410000000000002</v>
      </c>
      <c r="I196" s="167"/>
      <c r="L196" s="163"/>
      <c r="M196" s="168"/>
      <c r="T196" s="169"/>
      <c r="AT196" s="164" t="s">
        <v>163</v>
      </c>
      <c r="AU196" s="164" t="s">
        <v>86</v>
      </c>
      <c r="AV196" s="13" t="s">
        <v>156</v>
      </c>
      <c r="AW196" s="13" t="s">
        <v>30</v>
      </c>
      <c r="AX196" s="13" t="s">
        <v>84</v>
      </c>
      <c r="AY196" s="164" t="s">
        <v>148</v>
      </c>
    </row>
    <row r="197" spans="2:65" s="1" customFormat="1" ht="21.75" customHeight="1" x14ac:dyDescent="0.2">
      <c r="B197" s="32"/>
      <c r="C197" s="142" t="s">
        <v>223</v>
      </c>
      <c r="D197" s="142" t="s">
        <v>152</v>
      </c>
      <c r="E197" s="143" t="s">
        <v>725</v>
      </c>
      <c r="F197" s="144" t="s">
        <v>726</v>
      </c>
      <c r="G197" s="145" t="s">
        <v>353</v>
      </c>
      <c r="H197" s="146">
        <v>38.5</v>
      </c>
      <c r="I197" s="147"/>
      <c r="J197" s="148">
        <f>ROUND(I197*H197,2)</f>
        <v>0</v>
      </c>
      <c r="K197" s="149"/>
      <c r="L197" s="32"/>
      <c r="M197" s="150" t="s">
        <v>1</v>
      </c>
      <c r="N197" s="151" t="s">
        <v>42</v>
      </c>
      <c r="P197" s="152">
        <f>O197*H197</f>
        <v>0</v>
      </c>
      <c r="Q197" s="152">
        <v>0</v>
      </c>
      <c r="R197" s="152">
        <f>Q197*H197</f>
        <v>0</v>
      </c>
      <c r="S197" s="152">
        <v>0</v>
      </c>
      <c r="T197" s="153">
        <f>S197*H197</f>
        <v>0</v>
      </c>
      <c r="AR197" s="154" t="s">
        <v>156</v>
      </c>
      <c r="AT197" s="154" t="s">
        <v>152</v>
      </c>
      <c r="AU197" s="154" t="s">
        <v>86</v>
      </c>
      <c r="AY197" s="16" t="s">
        <v>148</v>
      </c>
      <c r="BE197" s="92">
        <f>IF(N197="základní",J197,0)</f>
        <v>0</v>
      </c>
      <c r="BF197" s="92">
        <f>IF(N197="snížená",J197,0)</f>
        <v>0</v>
      </c>
      <c r="BG197" s="92">
        <f>IF(N197="zákl. přenesená",J197,0)</f>
        <v>0</v>
      </c>
      <c r="BH197" s="92">
        <f>IF(N197="sníž. přenesená",J197,0)</f>
        <v>0</v>
      </c>
      <c r="BI197" s="92">
        <f>IF(N197="nulová",J197,0)</f>
        <v>0</v>
      </c>
      <c r="BJ197" s="16" t="s">
        <v>84</v>
      </c>
      <c r="BK197" s="92">
        <f>ROUND(I197*H197,2)</f>
        <v>0</v>
      </c>
      <c r="BL197" s="16" t="s">
        <v>156</v>
      </c>
      <c r="BM197" s="154" t="s">
        <v>308</v>
      </c>
    </row>
    <row r="198" spans="2:65" s="11" customFormat="1" ht="22.75" customHeight="1" x14ac:dyDescent="0.25">
      <c r="B198" s="130"/>
      <c r="D198" s="131" t="s">
        <v>76</v>
      </c>
      <c r="E198" s="140" t="s">
        <v>384</v>
      </c>
      <c r="F198" s="140" t="s">
        <v>385</v>
      </c>
      <c r="I198" s="133"/>
      <c r="J198" s="141">
        <f>BK198</f>
        <v>0</v>
      </c>
      <c r="L198" s="130"/>
      <c r="M198" s="135"/>
      <c r="P198" s="136">
        <f>P199</f>
        <v>0</v>
      </c>
      <c r="R198" s="136">
        <f>R199</f>
        <v>0</v>
      </c>
      <c r="T198" s="137">
        <f>T199</f>
        <v>0</v>
      </c>
      <c r="AR198" s="131" t="s">
        <v>84</v>
      </c>
      <c r="AT198" s="138" t="s">
        <v>76</v>
      </c>
      <c r="AU198" s="138" t="s">
        <v>84</v>
      </c>
      <c r="AY198" s="131" t="s">
        <v>148</v>
      </c>
      <c r="BK198" s="139">
        <f>BK199</f>
        <v>0</v>
      </c>
    </row>
    <row r="199" spans="2:65" s="1" customFormat="1" ht="24.15" customHeight="1" x14ac:dyDescent="0.2">
      <c r="B199" s="32"/>
      <c r="C199" s="142" t="s">
        <v>228</v>
      </c>
      <c r="D199" s="142" t="s">
        <v>152</v>
      </c>
      <c r="E199" s="143" t="s">
        <v>727</v>
      </c>
      <c r="F199" s="144" t="s">
        <v>728</v>
      </c>
      <c r="G199" s="145" t="s">
        <v>288</v>
      </c>
      <c r="H199" s="146">
        <v>12.346</v>
      </c>
      <c r="I199" s="147"/>
      <c r="J199" s="148">
        <f>ROUND(I199*H199,2)</f>
        <v>0</v>
      </c>
      <c r="K199" s="149"/>
      <c r="L199" s="32"/>
      <c r="M199" s="190" t="s">
        <v>1</v>
      </c>
      <c r="N199" s="191" t="s">
        <v>42</v>
      </c>
      <c r="O199" s="192"/>
      <c r="P199" s="193">
        <f>O199*H199</f>
        <v>0</v>
      </c>
      <c r="Q199" s="193">
        <v>0</v>
      </c>
      <c r="R199" s="193">
        <f>Q199*H199</f>
        <v>0</v>
      </c>
      <c r="S199" s="193">
        <v>0</v>
      </c>
      <c r="T199" s="194">
        <f>S199*H199</f>
        <v>0</v>
      </c>
      <c r="AR199" s="154" t="s">
        <v>156</v>
      </c>
      <c r="AT199" s="154" t="s">
        <v>152</v>
      </c>
      <c r="AU199" s="154" t="s">
        <v>86</v>
      </c>
      <c r="AY199" s="16" t="s">
        <v>148</v>
      </c>
      <c r="BE199" s="92">
        <f>IF(N199="základní",J199,0)</f>
        <v>0</v>
      </c>
      <c r="BF199" s="92">
        <f>IF(N199="snížená",J199,0)</f>
        <v>0</v>
      </c>
      <c r="BG199" s="92">
        <f>IF(N199="zákl. přenesená",J199,0)</f>
        <v>0</v>
      </c>
      <c r="BH199" s="92">
        <f>IF(N199="sníž. přenesená",J199,0)</f>
        <v>0</v>
      </c>
      <c r="BI199" s="92">
        <f>IF(N199="nulová",J199,0)</f>
        <v>0</v>
      </c>
      <c r="BJ199" s="16" t="s">
        <v>84</v>
      </c>
      <c r="BK199" s="92">
        <f>ROUND(I199*H199,2)</f>
        <v>0</v>
      </c>
      <c r="BL199" s="16" t="s">
        <v>156</v>
      </c>
      <c r="BM199" s="154" t="s">
        <v>319</v>
      </c>
    </row>
    <row r="200" spans="2:65" s="1" customFormat="1" ht="7" customHeight="1" x14ac:dyDescent="0.2">
      <c r="B200" s="44"/>
      <c r="C200" s="45"/>
      <c r="D200" s="45"/>
      <c r="E200" s="45"/>
      <c r="F200" s="45"/>
      <c r="G200" s="45"/>
      <c r="H200" s="45"/>
      <c r="I200" s="45"/>
      <c r="J200" s="45"/>
      <c r="K200" s="45"/>
      <c r="L200" s="32"/>
    </row>
  </sheetData>
  <sheetProtection algorithmName="SHA-512" hashValue="KwQiDxeY06WnMj24sVTwhhmJzipQvSqZ/OXLhaJYZgqgPT/6FPxjC6bTaMnfwBTei9Mt3tLPqLzM9bEBcv6m+A==" saltValue="pxX9yiGgiR7VIGcyFlWzBQ==" spinCount="100000" sheet="1" objects="1" scenarios="1" formatColumns="0" formatRows="0" autoFilter="0"/>
  <autoFilter ref="C125:K199" xr:uid="{00000000-0009-0000-0000-000007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5"/>
  <sheetViews>
    <sheetView showGridLines="0" workbookViewId="0"/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100</v>
      </c>
    </row>
    <row r="3" spans="2:46" ht="7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5" customHeight="1" x14ac:dyDescent="0.2">
      <c r="B4" s="19"/>
      <c r="D4" s="20" t="s">
        <v>109</v>
      </c>
      <c r="L4" s="19"/>
      <c r="M4" s="98" t="s">
        <v>10</v>
      </c>
      <c r="AT4" s="16" t="s">
        <v>4</v>
      </c>
    </row>
    <row r="5" spans="2:46" ht="7" customHeight="1" x14ac:dyDescent="0.2">
      <c r="B5" s="19"/>
      <c r="L5" s="19"/>
    </row>
    <row r="6" spans="2:46" ht="12" customHeight="1" x14ac:dyDescent="0.2">
      <c r="B6" s="19"/>
      <c r="D6" s="26" t="s">
        <v>15</v>
      </c>
      <c r="L6" s="19"/>
    </row>
    <row r="7" spans="2:46" ht="16.5" customHeight="1" x14ac:dyDescent="0.2">
      <c r="B7" s="19"/>
      <c r="E7" s="244" t="str">
        <f>'Rekapitulace stavby'!K6</f>
        <v>Otava, Strakonice - obnova Staré řeky</v>
      </c>
      <c r="F7" s="245"/>
      <c r="G7" s="245"/>
      <c r="H7" s="245"/>
      <c r="L7" s="19"/>
    </row>
    <row r="8" spans="2:46" s="1" customFormat="1" ht="12" customHeight="1" x14ac:dyDescent="0.2">
      <c r="B8" s="32"/>
      <c r="D8" s="26" t="s">
        <v>110</v>
      </c>
      <c r="L8" s="32"/>
    </row>
    <row r="9" spans="2:46" s="1" customFormat="1" ht="16.5" customHeight="1" x14ac:dyDescent="0.2">
      <c r="B9" s="32"/>
      <c r="E9" s="246" t="s">
        <v>789</v>
      </c>
      <c r="F9" s="201"/>
      <c r="G9" s="201"/>
      <c r="H9" s="201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6" t="s">
        <v>17</v>
      </c>
      <c r="F11" s="24" t="s">
        <v>1</v>
      </c>
      <c r="I11" s="26" t="s">
        <v>19</v>
      </c>
      <c r="J11" s="24" t="s">
        <v>1</v>
      </c>
      <c r="L11" s="32"/>
    </row>
    <row r="12" spans="2:46" s="1" customFormat="1" ht="12" customHeight="1" x14ac:dyDescent="0.2">
      <c r="B12" s="32"/>
      <c r="D12" s="26" t="s">
        <v>20</v>
      </c>
      <c r="F12" s="24" t="s">
        <v>32</v>
      </c>
      <c r="I12" s="26" t="s">
        <v>22</v>
      </c>
      <c r="J12" s="52">
        <f>'Rekapitulace stavby'!AN8</f>
        <v>0</v>
      </c>
      <c r="L12" s="32"/>
    </row>
    <row r="13" spans="2:46" s="1" customFormat="1" ht="10.75" customHeight="1" x14ac:dyDescent="0.2">
      <c r="B13" s="32"/>
      <c r="L13" s="32"/>
    </row>
    <row r="14" spans="2:46" s="1" customFormat="1" ht="12" customHeight="1" x14ac:dyDescent="0.2">
      <c r="B14" s="32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2"/>
    </row>
    <row r="15" spans="2:46" s="1" customFormat="1" ht="18" customHeight="1" x14ac:dyDescent="0.2">
      <c r="B15" s="32"/>
      <c r="E15" s="24" t="str">
        <f>IF('Rekapitulace stavby'!E11="","",'Rekapitulace stavby'!E11)</f>
        <v>Povodí Vltavy, s.p., Holečkova 3178/8, Praha 5</v>
      </c>
      <c r="I15" s="26" t="s">
        <v>26</v>
      </c>
      <c r="J15" s="24" t="str">
        <f>IF('Rekapitulace stavby'!AN11="","",'Rekapitulace stavby'!AN11)</f>
        <v/>
      </c>
      <c r="L15" s="32"/>
    </row>
    <row r="16" spans="2:46" s="1" customFormat="1" ht="7" customHeight="1" x14ac:dyDescent="0.2">
      <c r="B16" s="32"/>
      <c r="L16" s="32"/>
    </row>
    <row r="17" spans="2:12" s="1" customFormat="1" ht="12" customHeight="1" x14ac:dyDescent="0.2">
      <c r="B17" s="32"/>
      <c r="D17" s="26" t="s">
        <v>27</v>
      </c>
      <c r="I17" s="26" t="s">
        <v>24</v>
      </c>
      <c r="J17" s="27">
        <f>'Rekapitulace stavby'!AN13</f>
        <v>0</v>
      </c>
      <c r="L17" s="32"/>
    </row>
    <row r="18" spans="2:12" s="1" customFormat="1" ht="18" customHeight="1" x14ac:dyDescent="0.2">
      <c r="B18" s="32"/>
      <c r="E18" s="247">
        <f>'Rekapitulace stavby'!E14</f>
        <v>0</v>
      </c>
      <c r="F18" s="229"/>
      <c r="G18" s="229"/>
      <c r="H18" s="229"/>
      <c r="I18" s="26" t="s">
        <v>26</v>
      </c>
      <c r="J18" s="27">
        <f>'Rekapitulace stavby'!AN14</f>
        <v>0</v>
      </c>
      <c r="L18" s="32"/>
    </row>
    <row r="19" spans="2:12" s="1" customFormat="1" ht="7" customHeight="1" x14ac:dyDescent="0.2">
      <c r="B19" s="32"/>
      <c r="L19" s="32"/>
    </row>
    <row r="20" spans="2:12" s="1" customFormat="1" ht="12" customHeight="1" x14ac:dyDescent="0.2">
      <c r="B20" s="32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2"/>
    </row>
    <row r="21" spans="2:12" s="1" customFormat="1" ht="18" customHeight="1" x14ac:dyDescent="0.2">
      <c r="B21" s="32"/>
      <c r="E21" s="24" t="str">
        <f>IF('Rekapitulace stavby'!E17="","",'Rekapitulace stavby'!E17)</f>
        <v>Ing Jan Kapsa, Jiráskovo nábř. 11, Č. Budějovice</v>
      </c>
      <c r="I21" s="26" t="s">
        <v>26</v>
      </c>
      <c r="J21" s="24" t="str">
        <f>IF('Rekapitulace stavby'!AN17="","",'Rekapitulace stavby'!AN17)</f>
        <v/>
      </c>
      <c r="L21" s="32"/>
    </row>
    <row r="22" spans="2:12" s="1" customFormat="1" ht="7" customHeight="1" x14ac:dyDescent="0.2">
      <c r="B22" s="32"/>
      <c r="L22" s="32"/>
    </row>
    <row r="23" spans="2:12" s="1" customFormat="1" ht="12" customHeight="1" x14ac:dyDescent="0.2">
      <c r="B23" s="32"/>
      <c r="D23" s="26" t="s">
        <v>31</v>
      </c>
      <c r="I23" s="26" t="s">
        <v>24</v>
      </c>
      <c r="J23" s="24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2"/>
    </row>
    <row r="25" spans="2:12" s="1" customFormat="1" ht="7" customHeight="1" x14ac:dyDescent="0.2">
      <c r="B25" s="32"/>
      <c r="L25" s="32"/>
    </row>
    <row r="26" spans="2:12" s="1" customFormat="1" ht="12" customHeight="1" x14ac:dyDescent="0.2">
      <c r="B26" s="32"/>
      <c r="D26" s="26" t="s">
        <v>33</v>
      </c>
      <c r="L26" s="32"/>
    </row>
    <row r="27" spans="2:12" s="7" customFormat="1" ht="16.5" customHeight="1" x14ac:dyDescent="0.2">
      <c r="B27" s="99"/>
      <c r="E27" s="233" t="s">
        <v>1</v>
      </c>
      <c r="F27" s="233"/>
      <c r="G27" s="233"/>
      <c r="H27" s="233"/>
      <c r="L27" s="99"/>
    </row>
    <row r="28" spans="2:12" s="1" customFormat="1" ht="7" customHeight="1" x14ac:dyDescent="0.2">
      <c r="B28" s="32"/>
      <c r="L28" s="32"/>
    </row>
    <row r="29" spans="2:12" s="1" customFormat="1" ht="7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 x14ac:dyDescent="0.2">
      <c r="B30" s="32"/>
      <c r="D30" s="100" t="s">
        <v>37</v>
      </c>
      <c r="J30" s="66">
        <f>ROUND(J117, 2)</f>
        <v>0</v>
      </c>
      <c r="L30" s="32"/>
    </row>
    <row r="31" spans="2:12" s="1" customFormat="1" ht="7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5" t="s">
        <v>41</v>
      </c>
      <c r="E33" s="26" t="s">
        <v>42</v>
      </c>
      <c r="F33" s="101">
        <f>ROUND((SUM(BE117:BE154)),  2)</f>
        <v>0</v>
      </c>
      <c r="I33" s="102">
        <v>0.21</v>
      </c>
      <c r="J33" s="101">
        <f>ROUND(((SUM(BE117:BE154))*I33),  2)</f>
        <v>0</v>
      </c>
      <c r="L33" s="32"/>
    </row>
    <row r="34" spans="2:12" s="1" customFormat="1" ht="14.4" customHeight="1" x14ac:dyDescent="0.2">
      <c r="B34" s="32"/>
      <c r="E34" s="26" t="s">
        <v>43</v>
      </c>
      <c r="F34" s="101">
        <f>ROUND((SUM(BF117:BF154)),  2)</f>
        <v>0</v>
      </c>
      <c r="I34" s="102">
        <v>0.12</v>
      </c>
      <c r="J34" s="101">
        <f>ROUND(((SUM(BF117:BF154))*I34),  2)</f>
        <v>0</v>
      </c>
      <c r="L34" s="32"/>
    </row>
    <row r="35" spans="2:12" s="1" customFormat="1" ht="14.4" hidden="1" customHeight="1" x14ac:dyDescent="0.2">
      <c r="B35" s="32"/>
      <c r="E35" s="26" t="s">
        <v>44</v>
      </c>
      <c r="F35" s="101">
        <f>ROUND((SUM(BG117:BG154)),  2)</f>
        <v>0</v>
      </c>
      <c r="I35" s="102">
        <v>0.21</v>
      </c>
      <c r="J35" s="101">
        <f>0</f>
        <v>0</v>
      </c>
      <c r="L35" s="32"/>
    </row>
    <row r="36" spans="2:12" s="1" customFormat="1" ht="14.4" hidden="1" customHeight="1" x14ac:dyDescent="0.2">
      <c r="B36" s="32"/>
      <c r="E36" s="26" t="s">
        <v>45</v>
      </c>
      <c r="F36" s="101">
        <f>ROUND((SUM(BH117:BH154)),  2)</f>
        <v>0</v>
      </c>
      <c r="I36" s="102">
        <v>0.12</v>
      </c>
      <c r="J36" s="101">
        <f>0</f>
        <v>0</v>
      </c>
      <c r="L36" s="32"/>
    </row>
    <row r="37" spans="2:12" s="1" customFormat="1" ht="14.4" hidden="1" customHeight="1" x14ac:dyDescent="0.2">
      <c r="B37" s="32"/>
      <c r="E37" s="26" t="s">
        <v>46</v>
      </c>
      <c r="F37" s="101">
        <f>ROUND((SUM(BI117:BI154)),  2)</f>
        <v>0</v>
      </c>
      <c r="I37" s="102">
        <v>0</v>
      </c>
      <c r="J37" s="101">
        <f>0</f>
        <v>0</v>
      </c>
      <c r="L37" s="32"/>
    </row>
    <row r="38" spans="2:12" s="1" customFormat="1" ht="7" customHeight="1" x14ac:dyDescent="0.2">
      <c r="B38" s="32"/>
      <c r="L38" s="32"/>
    </row>
    <row r="39" spans="2:12" s="1" customFormat="1" ht="25.4" customHeight="1" x14ac:dyDescent="0.2">
      <c r="B39" s="32"/>
      <c r="C39" s="97"/>
      <c r="D39" s="103" t="s">
        <v>47</v>
      </c>
      <c r="E39" s="57"/>
      <c r="F39" s="57"/>
      <c r="G39" s="104" t="s">
        <v>48</v>
      </c>
      <c r="H39" s="105" t="s">
        <v>49</v>
      </c>
      <c r="I39" s="57"/>
      <c r="J39" s="106">
        <f>SUM(J30:J37)</f>
        <v>0</v>
      </c>
      <c r="K39" s="107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19"/>
      <c r="L41" s="19"/>
    </row>
    <row r="42" spans="2:12" ht="14.4" customHeight="1" x14ac:dyDescent="0.2">
      <c r="B42" s="19"/>
      <c r="L42" s="19"/>
    </row>
    <row r="43" spans="2:12" ht="14.4" customHeight="1" x14ac:dyDescent="0.2">
      <c r="B43" s="19"/>
      <c r="L43" s="19"/>
    </row>
    <row r="44" spans="2:12" ht="14.4" customHeight="1" x14ac:dyDescent="0.2">
      <c r="B44" s="19"/>
      <c r="L44" s="19"/>
    </row>
    <row r="45" spans="2:12" ht="14.4" customHeight="1" x14ac:dyDescent="0.2">
      <c r="B45" s="19"/>
      <c r="L45" s="19"/>
    </row>
    <row r="46" spans="2:12" ht="14.4" customHeight="1" x14ac:dyDescent="0.2">
      <c r="B46" s="19"/>
      <c r="L46" s="19"/>
    </row>
    <row r="47" spans="2:12" ht="14.4" customHeight="1" x14ac:dyDescent="0.2">
      <c r="B47" s="19"/>
      <c r="L47" s="19"/>
    </row>
    <row r="48" spans="2:12" ht="14.4" customHeight="1" x14ac:dyDescent="0.2">
      <c r="B48" s="19"/>
      <c r="L48" s="19"/>
    </row>
    <row r="49" spans="2:12" ht="14.4" customHeight="1" x14ac:dyDescent="0.2">
      <c r="B49" s="19"/>
      <c r="L49" s="19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5" x14ac:dyDescent="0.2">
      <c r="B61" s="32"/>
      <c r="D61" s="43" t="s">
        <v>52</v>
      </c>
      <c r="E61" s="34"/>
      <c r="F61" s="108" t="s">
        <v>53</v>
      </c>
      <c r="G61" s="43" t="s">
        <v>52</v>
      </c>
      <c r="H61" s="34"/>
      <c r="I61" s="34"/>
      <c r="J61" s="109" t="s">
        <v>53</v>
      </c>
      <c r="K61" s="34"/>
      <c r="L61" s="32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3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5" x14ac:dyDescent="0.2">
      <c r="B76" s="32"/>
      <c r="D76" s="43" t="s">
        <v>52</v>
      </c>
      <c r="E76" s="34"/>
      <c r="F76" s="108" t="s">
        <v>53</v>
      </c>
      <c r="G76" s="43" t="s">
        <v>52</v>
      </c>
      <c r="H76" s="34"/>
      <c r="I76" s="34"/>
      <c r="J76" s="109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 x14ac:dyDescent="0.2">
      <c r="B82" s="32"/>
      <c r="C82" s="20" t="s">
        <v>111</v>
      </c>
      <c r="L82" s="32"/>
    </row>
    <row r="83" spans="2:47" s="1" customFormat="1" ht="7" customHeight="1" x14ac:dyDescent="0.2">
      <c r="B83" s="32"/>
      <c r="L83" s="32"/>
    </row>
    <row r="84" spans="2:47" s="1" customFormat="1" ht="12" customHeight="1" x14ac:dyDescent="0.2">
      <c r="B84" s="32"/>
      <c r="C84" s="26" t="s">
        <v>15</v>
      </c>
      <c r="L84" s="32"/>
    </row>
    <row r="85" spans="2:47" s="1" customFormat="1" ht="16.5" customHeight="1" x14ac:dyDescent="0.2">
      <c r="B85" s="32"/>
      <c r="E85" s="244" t="str">
        <f>E7</f>
        <v>Otava, Strakonice - obnova Staré řeky</v>
      </c>
      <c r="F85" s="245"/>
      <c r="G85" s="245"/>
      <c r="H85" s="245"/>
      <c r="L85" s="32"/>
    </row>
    <row r="86" spans="2:47" s="1" customFormat="1" ht="12" customHeight="1" x14ac:dyDescent="0.2">
      <c r="B86" s="32"/>
      <c r="C86" s="26" t="s">
        <v>110</v>
      </c>
      <c r="L86" s="32"/>
    </row>
    <row r="87" spans="2:47" s="1" customFormat="1" ht="16.5" customHeight="1" x14ac:dyDescent="0.2">
      <c r="B87" s="32"/>
      <c r="E87" s="239" t="str">
        <f>E9</f>
        <v>32-6/2023 - Vedlejší rozpočtové náklady</v>
      </c>
      <c r="F87" s="201"/>
      <c r="G87" s="201"/>
      <c r="H87" s="201"/>
      <c r="L87" s="32"/>
    </row>
    <row r="88" spans="2:47" s="1" customFormat="1" ht="7" customHeight="1" x14ac:dyDescent="0.2">
      <c r="B88" s="32"/>
      <c r="L88" s="32"/>
    </row>
    <row r="89" spans="2:47" s="1" customFormat="1" ht="12" customHeight="1" x14ac:dyDescent="0.2">
      <c r="B89" s="32"/>
      <c r="C89" s="26" t="s">
        <v>20</v>
      </c>
      <c r="F89" s="24" t="str">
        <f>F12</f>
        <v xml:space="preserve"> </v>
      </c>
      <c r="I89" s="26" t="s">
        <v>22</v>
      </c>
      <c r="J89" s="52">
        <f>IF(J12="","",J12)</f>
        <v>0</v>
      </c>
      <c r="L89" s="32"/>
    </row>
    <row r="90" spans="2:47" s="1" customFormat="1" ht="7" customHeight="1" x14ac:dyDescent="0.2">
      <c r="B90" s="32"/>
      <c r="L90" s="32"/>
    </row>
    <row r="91" spans="2:47" s="1" customFormat="1" ht="40" customHeight="1" x14ac:dyDescent="0.2">
      <c r="B91" s="32"/>
      <c r="C91" s="26" t="s">
        <v>23</v>
      </c>
      <c r="F91" s="24" t="str">
        <f>E15</f>
        <v>Povodí Vltavy, s.p., Holečkova 3178/8, Praha 5</v>
      </c>
      <c r="I91" s="26" t="s">
        <v>28</v>
      </c>
      <c r="J91" s="29" t="str">
        <f>E21</f>
        <v>Ing Jan Kapsa, Jiráskovo nábř. 11, Č. Budějovice</v>
      </c>
      <c r="L91" s="32"/>
    </row>
    <row r="92" spans="2:47" s="1" customFormat="1" ht="15.15" customHeight="1" x14ac:dyDescent="0.2">
      <c r="B92" s="32"/>
      <c r="C92" s="26" t="s">
        <v>27</v>
      </c>
      <c r="F92" s="24">
        <f>IF(E18="","",E18)</f>
        <v>0</v>
      </c>
      <c r="I92" s="26" t="s">
        <v>31</v>
      </c>
      <c r="J92" s="29" t="str">
        <f>E24</f>
        <v xml:space="preserve"> </v>
      </c>
      <c r="L92" s="32"/>
    </row>
    <row r="93" spans="2:47" s="1" customFormat="1" ht="10.25" customHeight="1" x14ac:dyDescent="0.2">
      <c r="B93" s="32"/>
      <c r="L93" s="32"/>
    </row>
    <row r="94" spans="2:47" s="1" customFormat="1" ht="29.25" customHeight="1" x14ac:dyDescent="0.2">
      <c r="B94" s="32"/>
      <c r="C94" s="110" t="s">
        <v>112</v>
      </c>
      <c r="D94" s="97"/>
      <c r="E94" s="97"/>
      <c r="F94" s="97"/>
      <c r="G94" s="97"/>
      <c r="H94" s="97"/>
      <c r="I94" s="97"/>
      <c r="J94" s="111" t="s">
        <v>113</v>
      </c>
      <c r="K94" s="97"/>
      <c r="L94" s="32"/>
    </row>
    <row r="95" spans="2:47" s="1" customFormat="1" ht="10.25" customHeight="1" x14ac:dyDescent="0.2">
      <c r="B95" s="32"/>
      <c r="L95" s="32"/>
    </row>
    <row r="96" spans="2:47" s="1" customFormat="1" ht="22.75" customHeight="1" x14ac:dyDescent="0.2">
      <c r="B96" s="32"/>
      <c r="C96" s="112" t="s">
        <v>114</v>
      </c>
      <c r="J96" s="66">
        <f>J117</f>
        <v>0</v>
      </c>
      <c r="L96" s="32"/>
      <c r="AU96" s="16" t="s">
        <v>115</v>
      </c>
    </row>
    <row r="97" spans="2:12" s="8" customFormat="1" ht="25" customHeight="1" x14ac:dyDescent="0.2">
      <c r="B97" s="113"/>
      <c r="D97" s="114" t="s">
        <v>729</v>
      </c>
      <c r="E97" s="115"/>
      <c r="F97" s="115"/>
      <c r="G97" s="115"/>
      <c r="H97" s="115"/>
      <c r="I97" s="115"/>
      <c r="J97" s="116">
        <f>J118</f>
        <v>0</v>
      </c>
      <c r="L97" s="113"/>
    </row>
    <row r="98" spans="2:12" s="1" customFormat="1" ht="21.75" customHeight="1" x14ac:dyDescent="0.2">
      <c r="B98" s="32"/>
      <c r="L98" s="32"/>
    </row>
    <row r="99" spans="2:12" s="1" customFormat="1" ht="7" customHeight="1" x14ac:dyDescent="0.2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2"/>
    </row>
    <row r="103" spans="2:12" s="1" customFormat="1" ht="7" customHeight="1" x14ac:dyDescent="0.2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2"/>
    </row>
    <row r="104" spans="2:12" s="1" customFormat="1" ht="25" customHeight="1" x14ac:dyDescent="0.2">
      <c r="B104" s="32"/>
      <c r="C104" s="20" t="s">
        <v>133</v>
      </c>
      <c r="L104" s="32"/>
    </row>
    <row r="105" spans="2:12" s="1" customFormat="1" ht="7" customHeight="1" x14ac:dyDescent="0.2">
      <c r="B105" s="32"/>
      <c r="L105" s="32"/>
    </row>
    <row r="106" spans="2:12" s="1" customFormat="1" ht="12" customHeight="1" x14ac:dyDescent="0.2">
      <c r="B106" s="32"/>
      <c r="C106" s="26" t="s">
        <v>15</v>
      </c>
      <c r="L106" s="32"/>
    </row>
    <row r="107" spans="2:12" s="1" customFormat="1" ht="16.5" customHeight="1" x14ac:dyDescent="0.2">
      <c r="B107" s="32"/>
      <c r="E107" s="244" t="str">
        <f>E7</f>
        <v>Otava, Strakonice - obnova Staré řeky</v>
      </c>
      <c r="F107" s="245"/>
      <c r="G107" s="245"/>
      <c r="H107" s="245"/>
      <c r="L107" s="32"/>
    </row>
    <row r="108" spans="2:12" s="1" customFormat="1" ht="12" customHeight="1" x14ac:dyDescent="0.2">
      <c r="B108" s="32"/>
      <c r="C108" s="26" t="s">
        <v>110</v>
      </c>
      <c r="L108" s="32"/>
    </row>
    <row r="109" spans="2:12" s="1" customFormat="1" ht="16.5" customHeight="1" x14ac:dyDescent="0.2">
      <c r="B109" s="32"/>
      <c r="E109" s="239" t="str">
        <f>E9</f>
        <v>32-6/2023 - Vedlejší rozpočtové náklady</v>
      </c>
      <c r="F109" s="201"/>
      <c r="G109" s="201"/>
      <c r="H109" s="201"/>
      <c r="L109" s="32"/>
    </row>
    <row r="110" spans="2:12" s="1" customFormat="1" ht="7" customHeight="1" x14ac:dyDescent="0.2">
      <c r="B110" s="32"/>
      <c r="L110" s="32"/>
    </row>
    <row r="111" spans="2:12" s="1" customFormat="1" ht="12" customHeight="1" x14ac:dyDescent="0.2">
      <c r="B111" s="32"/>
      <c r="C111" s="26" t="s">
        <v>20</v>
      </c>
      <c r="F111" s="24" t="str">
        <f>F12</f>
        <v xml:space="preserve"> </v>
      </c>
      <c r="I111" s="26" t="s">
        <v>22</v>
      </c>
      <c r="J111" s="52">
        <f>IF(J12="","",J12)</f>
        <v>0</v>
      </c>
      <c r="L111" s="32"/>
    </row>
    <row r="112" spans="2:12" s="1" customFormat="1" ht="7" customHeight="1" x14ac:dyDescent="0.2">
      <c r="B112" s="32"/>
      <c r="L112" s="32"/>
    </row>
    <row r="113" spans="2:65" s="1" customFormat="1" ht="40" customHeight="1" x14ac:dyDescent="0.2">
      <c r="B113" s="32"/>
      <c r="C113" s="26" t="s">
        <v>23</v>
      </c>
      <c r="F113" s="24" t="str">
        <f>E15</f>
        <v>Povodí Vltavy, s.p., Holečkova 3178/8, Praha 5</v>
      </c>
      <c r="I113" s="26" t="s">
        <v>28</v>
      </c>
      <c r="J113" s="29" t="str">
        <f>E21</f>
        <v>Ing Jan Kapsa, Jiráskovo nábř. 11, Č. Budějovice</v>
      </c>
      <c r="L113" s="32"/>
    </row>
    <row r="114" spans="2:65" s="1" customFormat="1" ht="15.15" customHeight="1" x14ac:dyDescent="0.2">
      <c r="B114" s="32"/>
      <c r="C114" s="26" t="s">
        <v>27</v>
      </c>
      <c r="F114" s="24">
        <f>IF(E18="","",E18)</f>
        <v>0</v>
      </c>
      <c r="I114" s="26" t="s">
        <v>31</v>
      </c>
      <c r="J114" s="29" t="str">
        <f>E24</f>
        <v xml:space="preserve"> </v>
      </c>
      <c r="L114" s="32"/>
    </row>
    <row r="115" spans="2:65" s="1" customFormat="1" ht="10.25" customHeight="1" x14ac:dyDescent="0.2">
      <c r="B115" s="32"/>
      <c r="L115" s="32"/>
    </row>
    <row r="116" spans="2:65" s="10" customFormat="1" ht="29.25" customHeight="1" x14ac:dyDescent="0.2">
      <c r="B116" s="121"/>
      <c r="C116" s="122" t="s">
        <v>134</v>
      </c>
      <c r="D116" s="123" t="s">
        <v>62</v>
      </c>
      <c r="E116" s="123" t="s">
        <v>58</v>
      </c>
      <c r="F116" s="123" t="s">
        <v>59</v>
      </c>
      <c r="G116" s="123" t="s">
        <v>135</v>
      </c>
      <c r="H116" s="123" t="s">
        <v>136</v>
      </c>
      <c r="I116" s="123" t="s">
        <v>137</v>
      </c>
      <c r="J116" s="124" t="s">
        <v>113</v>
      </c>
      <c r="K116" s="125" t="s">
        <v>138</v>
      </c>
      <c r="L116" s="121"/>
      <c r="M116" s="59" t="s">
        <v>1</v>
      </c>
      <c r="N116" s="60" t="s">
        <v>41</v>
      </c>
      <c r="O116" s="60" t="s">
        <v>139</v>
      </c>
      <c r="P116" s="60" t="s">
        <v>140</v>
      </c>
      <c r="Q116" s="60" t="s">
        <v>141</v>
      </c>
      <c r="R116" s="60" t="s">
        <v>142</v>
      </c>
      <c r="S116" s="60" t="s">
        <v>143</v>
      </c>
      <c r="T116" s="61" t="s">
        <v>144</v>
      </c>
    </row>
    <row r="117" spans="2:65" s="1" customFormat="1" ht="22.75" customHeight="1" x14ac:dyDescent="0.35">
      <c r="B117" s="32"/>
      <c r="C117" s="64" t="s">
        <v>145</v>
      </c>
      <c r="J117" s="126">
        <f>BK117</f>
        <v>0</v>
      </c>
      <c r="L117" s="32"/>
      <c r="M117" s="62"/>
      <c r="N117" s="53"/>
      <c r="O117" s="53"/>
      <c r="P117" s="127">
        <f>P118</f>
        <v>0</v>
      </c>
      <c r="Q117" s="53"/>
      <c r="R117" s="127">
        <f>R118</f>
        <v>0</v>
      </c>
      <c r="S117" s="53"/>
      <c r="T117" s="128">
        <f>T118</f>
        <v>0</v>
      </c>
      <c r="AT117" s="16" t="s">
        <v>76</v>
      </c>
      <c r="AU117" s="16" t="s">
        <v>115</v>
      </c>
      <c r="BK117" s="129">
        <f>BK118</f>
        <v>0</v>
      </c>
    </row>
    <row r="118" spans="2:65" s="11" customFormat="1" ht="25.9" customHeight="1" x14ac:dyDescent="0.35">
      <c r="B118" s="130"/>
      <c r="D118" s="131" t="s">
        <v>76</v>
      </c>
      <c r="E118" s="132" t="s">
        <v>730</v>
      </c>
      <c r="F118" s="132" t="s">
        <v>99</v>
      </c>
      <c r="I118" s="133"/>
      <c r="J118" s="134">
        <f>BK118</f>
        <v>0</v>
      </c>
      <c r="L118" s="130"/>
      <c r="M118" s="135"/>
      <c r="P118" s="136">
        <f>SUM(P119:P154)</f>
        <v>0</v>
      </c>
      <c r="R118" s="136">
        <f>SUM(R119:R154)</f>
        <v>0</v>
      </c>
      <c r="T118" s="137">
        <f>SUM(T119:T154)</f>
        <v>0</v>
      </c>
      <c r="AR118" s="131" t="s">
        <v>176</v>
      </c>
      <c r="AT118" s="138" t="s">
        <v>76</v>
      </c>
      <c r="AU118" s="138" t="s">
        <v>77</v>
      </c>
      <c r="AY118" s="131" t="s">
        <v>148</v>
      </c>
      <c r="BK118" s="139">
        <f>SUM(BK119:BK154)</f>
        <v>0</v>
      </c>
    </row>
    <row r="119" spans="2:65" s="1" customFormat="1" ht="21.75" customHeight="1" x14ac:dyDescent="0.2">
      <c r="B119" s="32"/>
      <c r="C119" s="142" t="s">
        <v>84</v>
      </c>
      <c r="D119" s="142" t="s">
        <v>152</v>
      </c>
      <c r="E119" s="143" t="s">
        <v>731</v>
      </c>
      <c r="F119" s="144" t="s">
        <v>732</v>
      </c>
      <c r="G119" s="145" t="s">
        <v>209</v>
      </c>
      <c r="H119" s="146">
        <v>1</v>
      </c>
      <c r="I119" s="147"/>
      <c r="J119" s="148">
        <f>ROUND(I119*H119,2)</f>
        <v>0</v>
      </c>
      <c r="K119" s="149"/>
      <c r="L119" s="32"/>
      <c r="M119" s="150" t="s">
        <v>1</v>
      </c>
      <c r="N119" s="151" t="s">
        <v>42</v>
      </c>
      <c r="P119" s="152">
        <f>O119*H119</f>
        <v>0</v>
      </c>
      <c r="Q119" s="152">
        <v>0</v>
      </c>
      <c r="R119" s="152">
        <f>Q119*H119</f>
        <v>0</v>
      </c>
      <c r="S119" s="152">
        <v>0</v>
      </c>
      <c r="T119" s="153">
        <f>S119*H119</f>
        <v>0</v>
      </c>
      <c r="AR119" s="154" t="s">
        <v>156</v>
      </c>
      <c r="AT119" s="154" t="s">
        <v>152</v>
      </c>
      <c r="AU119" s="154" t="s">
        <v>84</v>
      </c>
      <c r="AY119" s="16" t="s">
        <v>148</v>
      </c>
      <c r="BE119" s="92">
        <f>IF(N119="základní",J119,0)</f>
        <v>0</v>
      </c>
      <c r="BF119" s="92">
        <f>IF(N119="snížená",J119,0)</f>
        <v>0</v>
      </c>
      <c r="BG119" s="92">
        <f>IF(N119="zákl. přenesená",J119,0)</f>
        <v>0</v>
      </c>
      <c r="BH119" s="92">
        <f>IF(N119="sníž. přenesená",J119,0)</f>
        <v>0</v>
      </c>
      <c r="BI119" s="92">
        <f>IF(N119="nulová",J119,0)</f>
        <v>0</v>
      </c>
      <c r="BJ119" s="16" t="s">
        <v>84</v>
      </c>
      <c r="BK119" s="92">
        <f>ROUND(I119*H119,2)</f>
        <v>0</v>
      </c>
      <c r="BL119" s="16" t="s">
        <v>156</v>
      </c>
      <c r="BM119" s="154" t="s">
        <v>86</v>
      </c>
    </row>
    <row r="120" spans="2:65" s="1" customFormat="1" ht="24.15" customHeight="1" x14ac:dyDescent="0.2">
      <c r="B120" s="32"/>
      <c r="C120" s="142" t="s">
        <v>86</v>
      </c>
      <c r="D120" s="142" t="s">
        <v>152</v>
      </c>
      <c r="E120" s="143" t="s">
        <v>733</v>
      </c>
      <c r="F120" s="144" t="s">
        <v>734</v>
      </c>
      <c r="G120" s="145" t="s">
        <v>209</v>
      </c>
      <c r="H120" s="146">
        <v>1</v>
      </c>
      <c r="I120" s="147"/>
      <c r="J120" s="148">
        <f>ROUND(I120*H120,2)</f>
        <v>0</v>
      </c>
      <c r="K120" s="149"/>
      <c r="L120" s="32"/>
      <c r="M120" s="150" t="s">
        <v>1</v>
      </c>
      <c r="N120" s="151" t="s">
        <v>42</v>
      </c>
      <c r="P120" s="152">
        <f>O120*H120</f>
        <v>0</v>
      </c>
      <c r="Q120" s="152">
        <v>0</v>
      </c>
      <c r="R120" s="152">
        <f>Q120*H120</f>
        <v>0</v>
      </c>
      <c r="S120" s="152">
        <v>0</v>
      </c>
      <c r="T120" s="153">
        <f>S120*H120</f>
        <v>0</v>
      </c>
      <c r="AR120" s="154" t="s">
        <v>156</v>
      </c>
      <c r="AT120" s="154" t="s">
        <v>152</v>
      </c>
      <c r="AU120" s="154" t="s">
        <v>84</v>
      </c>
      <c r="AY120" s="16" t="s">
        <v>148</v>
      </c>
      <c r="BE120" s="92">
        <f>IF(N120="základní",J120,0)</f>
        <v>0</v>
      </c>
      <c r="BF120" s="92">
        <f>IF(N120="snížená",J120,0)</f>
        <v>0</v>
      </c>
      <c r="BG120" s="92">
        <f>IF(N120="zákl. přenesená",J120,0)</f>
        <v>0</v>
      </c>
      <c r="BH120" s="92">
        <f>IF(N120="sníž. přenesená",J120,0)</f>
        <v>0</v>
      </c>
      <c r="BI120" s="92">
        <f>IF(N120="nulová",J120,0)</f>
        <v>0</v>
      </c>
      <c r="BJ120" s="16" t="s">
        <v>84</v>
      </c>
      <c r="BK120" s="92">
        <f>ROUND(I120*H120,2)</f>
        <v>0</v>
      </c>
      <c r="BL120" s="16" t="s">
        <v>156</v>
      </c>
      <c r="BM120" s="154" t="s">
        <v>156</v>
      </c>
    </row>
    <row r="121" spans="2:65" s="1" customFormat="1" ht="24.15" customHeight="1" x14ac:dyDescent="0.2">
      <c r="B121" s="32"/>
      <c r="C121" s="142" t="s">
        <v>157</v>
      </c>
      <c r="D121" s="142" t="s">
        <v>152</v>
      </c>
      <c r="E121" s="143" t="s">
        <v>735</v>
      </c>
      <c r="F121" s="144" t="s">
        <v>736</v>
      </c>
      <c r="G121" s="145" t="s">
        <v>209</v>
      </c>
      <c r="H121" s="146">
        <v>1</v>
      </c>
      <c r="I121" s="147"/>
      <c r="J121" s="148">
        <f>ROUND(I121*H121,2)</f>
        <v>0</v>
      </c>
      <c r="K121" s="149"/>
      <c r="L121" s="32"/>
      <c r="M121" s="150" t="s">
        <v>1</v>
      </c>
      <c r="N121" s="151" t="s">
        <v>42</v>
      </c>
      <c r="P121" s="152">
        <f>O121*H121</f>
        <v>0</v>
      </c>
      <c r="Q121" s="152">
        <v>0</v>
      </c>
      <c r="R121" s="152">
        <f>Q121*H121</f>
        <v>0</v>
      </c>
      <c r="S121" s="152">
        <v>0</v>
      </c>
      <c r="T121" s="153">
        <f>S121*H121</f>
        <v>0</v>
      </c>
      <c r="AR121" s="154" t="s">
        <v>156</v>
      </c>
      <c r="AT121" s="154" t="s">
        <v>152</v>
      </c>
      <c r="AU121" s="154" t="s">
        <v>84</v>
      </c>
      <c r="AY121" s="16" t="s">
        <v>148</v>
      </c>
      <c r="BE121" s="92">
        <f>IF(N121="základní",J121,0)</f>
        <v>0</v>
      </c>
      <c r="BF121" s="92">
        <f>IF(N121="snížená",J121,0)</f>
        <v>0</v>
      </c>
      <c r="BG121" s="92">
        <f>IF(N121="zákl. přenesená",J121,0)</f>
        <v>0</v>
      </c>
      <c r="BH121" s="92">
        <f>IF(N121="sníž. přenesená",J121,0)</f>
        <v>0</v>
      </c>
      <c r="BI121" s="92">
        <f>IF(N121="nulová",J121,0)</f>
        <v>0</v>
      </c>
      <c r="BJ121" s="16" t="s">
        <v>84</v>
      </c>
      <c r="BK121" s="92">
        <f>ROUND(I121*H121,2)</f>
        <v>0</v>
      </c>
      <c r="BL121" s="16" t="s">
        <v>156</v>
      </c>
      <c r="BM121" s="154" t="s">
        <v>180</v>
      </c>
    </row>
    <row r="122" spans="2:65" s="14" customFormat="1" ht="20" x14ac:dyDescent="0.2">
      <c r="B122" s="170"/>
      <c r="D122" s="156" t="s">
        <v>163</v>
      </c>
      <c r="E122" s="171" t="s">
        <v>1</v>
      </c>
      <c r="F122" s="172" t="s">
        <v>737</v>
      </c>
      <c r="H122" s="171" t="s">
        <v>1</v>
      </c>
      <c r="I122" s="173"/>
      <c r="L122" s="170"/>
      <c r="M122" s="174"/>
      <c r="T122" s="175"/>
      <c r="AT122" s="171" t="s">
        <v>163</v>
      </c>
      <c r="AU122" s="171" t="s">
        <v>84</v>
      </c>
      <c r="AV122" s="14" t="s">
        <v>84</v>
      </c>
      <c r="AW122" s="14" t="s">
        <v>30</v>
      </c>
      <c r="AX122" s="14" t="s">
        <v>77</v>
      </c>
      <c r="AY122" s="171" t="s">
        <v>148</v>
      </c>
    </row>
    <row r="123" spans="2:65" s="14" customFormat="1" ht="20" x14ac:dyDescent="0.2">
      <c r="B123" s="170"/>
      <c r="D123" s="156" t="s">
        <v>163</v>
      </c>
      <c r="E123" s="171" t="s">
        <v>1</v>
      </c>
      <c r="F123" s="172" t="s">
        <v>738</v>
      </c>
      <c r="H123" s="171" t="s">
        <v>1</v>
      </c>
      <c r="I123" s="173"/>
      <c r="L123" s="170"/>
      <c r="M123" s="174"/>
      <c r="T123" s="175"/>
      <c r="AT123" s="171" t="s">
        <v>163</v>
      </c>
      <c r="AU123" s="171" t="s">
        <v>84</v>
      </c>
      <c r="AV123" s="14" t="s">
        <v>84</v>
      </c>
      <c r="AW123" s="14" t="s">
        <v>30</v>
      </c>
      <c r="AX123" s="14" t="s">
        <v>77</v>
      </c>
      <c r="AY123" s="171" t="s">
        <v>148</v>
      </c>
    </row>
    <row r="124" spans="2:65" s="12" customFormat="1" x14ac:dyDescent="0.2">
      <c r="B124" s="155"/>
      <c r="D124" s="156" t="s">
        <v>163</v>
      </c>
      <c r="E124" s="157" t="s">
        <v>1</v>
      </c>
      <c r="F124" s="158" t="s">
        <v>84</v>
      </c>
      <c r="H124" s="159">
        <v>1</v>
      </c>
      <c r="I124" s="160"/>
      <c r="L124" s="155"/>
      <c r="M124" s="161"/>
      <c r="T124" s="162"/>
      <c r="AT124" s="157" t="s">
        <v>163</v>
      </c>
      <c r="AU124" s="157" t="s">
        <v>84</v>
      </c>
      <c r="AV124" s="12" t="s">
        <v>86</v>
      </c>
      <c r="AW124" s="12" t="s">
        <v>30</v>
      </c>
      <c r="AX124" s="12" t="s">
        <v>77</v>
      </c>
      <c r="AY124" s="157" t="s">
        <v>148</v>
      </c>
    </row>
    <row r="125" spans="2:65" s="13" customFormat="1" x14ac:dyDescent="0.2">
      <c r="B125" s="163"/>
      <c r="D125" s="156" t="s">
        <v>163</v>
      </c>
      <c r="E125" s="164" t="s">
        <v>1</v>
      </c>
      <c r="F125" s="165" t="s">
        <v>166</v>
      </c>
      <c r="H125" s="166">
        <v>1</v>
      </c>
      <c r="I125" s="167"/>
      <c r="L125" s="163"/>
      <c r="M125" s="168"/>
      <c r="T125" s="169"/>
      <c r="AT125" s="164" t="s">
        <v>163</v>
      </c>
      <c r="AU125" s="164" t="s">
        <v>84</v>
      </c>
      <c r="AV125" s="13" t="s">
        <v>156</v>
      </c>
      <c r="AW125" s="13" t="s">
        <v>30</v>
      </c>
      <c r="AX125" s="13" t="s">
        <v>84</v>
      </c>
      <c r="AY125" s="164" t="s">
        <v>148</v>
      </c>
    </row>
    <row r="126" spans="2:65" s="1" customFormat="1" ht="24.15" customHeight="1" x14ac:dyDescent="0.2">
      <c r="B126" s="32"/>
      <c r="C126" s="142" t="s">
        <v>156</v>
      </c>
      <c r="D126" s="142" t="s">
        <v>152</v>
      </c>
      <c r="E126" s="143" t="s">
        <v>739</v>
      </c>
      <c r="F126" s="144" t="s">
        <v>740</v>
      </c>
      <c r="G126" s="145" t="s">
        <v>209</v>
      </c>
      <c r="H126" s="146">
        <v>1</v>
      </c>
      <c r="I126" s="147"/>
      <c r="J126" s="148">
        <f>ROUND(I126*H126,2)</f>
        <v>0</v>
      </c>
      <c r="K126" s="149"/>
      <c r="L126" s="32"/>
      <c r="M126" s="150" t="s">
        <v>1</v>
      </c>
      <c r="N126" s="151" t="s">
        <v>42</v>
      </c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AR126" s="154" t="s">
        <v>156</v>
      </c>
      <c r="AT126" s="154" t="s">
        <v>152</v>
      </c>
      <c r="AU126" s="154" t="s">
        <v>84</v>
      </c>
      <c r="AY126" s="16" t="s">
        <v>148</v>
      </c>
      <c r="BE126" s="92">
        <f>IF(N126="základní",J126,0)</f>
        <v>0</v>
      </c>
      <c r="BF126" s="92">
        <f>IF(N126="snížená",J126,0)</f>
        <v>0</v>
      </c>
      <c r="BG126" s="92">
        <f>IF(N126="zákl. přenesená",J126,0)</f>
        <v>0</v>
      </c>
      <c r="BH126" s="92">
        <f>IF(N126="sníž. přenesená",J126,0)</f>
        <v>0</v>
      </c>
      <c r="BI126" s="92">
        <f>IF(N126="nulová",J126,0)</f>
        <v>0</v>
      </c>
      <c r="BJ126" s="16" t="s">
        <v>84</v>
      </c>
      <c r="BK126" s="92">
        <f>ROUND(I126*H126,2)</f>
        <v>0</v>
      </c>
      <c r="BL126" s="16" t="s">
        <v>156</v>
      </c>
      <c r="BM126" s="154" t="s">
        <v>188</v>
      </c>
    </row>
    <row r="127" spans="2:65" s="14" customFormat="1" x14ac:dyDescent="0.2">
      <c r="B127" s="170"/>
      <c r="D127" s="156" t="s">
        <v>163</v>
      </c>
      <c r="E127" s="171" t="s">
        <v>1</v>
      </c>
      <c r="F127" s="172" t="s">
        <v>741</v>
      </c>
      <c r="H127" s="171" t="s">
        <v>1</v>
      </c>
      <c r="I127" s="173"/>
      <c r="L127" s="170"/>
      <c r="M127" s="174"/>
      <c r="T127" s="175"/>
      <c r="AT127" s="171" t="s">
        <v>163</v>
      </c>
      <c r="AU127" s="171" t="s">
        <v>84</v>
      </c>
      <c r="AV127" s="14" t="s">
        <v>84</v>
      </c>
      <c r="AW127" s="14" t="s">
        <v>30</v>
      </c>
      <c r="AX127" s="14" t="s">
        <v>77</v>
      </c>
      <c r="AY127" s="171" t="s">
        <v>148</v>
      </c>
    </row>
    <row r="128" spans="2:65" s="12" customFormat="1" x14ac:dyDescent="0.2">
      <c r="B128" s="155"/>
      <c r="D128" s="156" t="s">
        <v>163</v>
      </c>
      <c r="E128" s="157" t="s">
        <v>1</v>
      </c>
      <c r="F128" s="158" t="s">
        <v>84</v>
      </c>
      <c r="H128" s="159">
        <v>1</v>
      </c>
      <c r="I128" s="160"/>
      <c r="L128" s="155"/>
      <c r="M128" s="161"/>
      <c r="T128" s="162"/>
      <c r="AT128" s="157" t="s">
        <v>163</v>
      </c>
      <c r="AU128" s="157" t="s">
        <v>84</v>
      </c>
      <c r="AV128" s="12" t="s">
        <v>86</v>
      </c>
      <c r="AW128" s="12" t="s">
        <v>30</v>
      </c>
      <c r="AX128" s="12" t="s">
        <v>77</v>
      </c>
      <c r="AY128" s="157" t="s">
        <v>148</v>
      </c>
    </row>
    <row r="129" spans="2:65" s="13" customFormat="1" x14ac:dyDescent="0.2">
      <c r="B129" s="163"/>
      <c r="D129" s="156" t="s">
        <v>163</v>
      </c>
      <c r="E129" s="164" t="s">
        <v>1</v>
      </c>
      <c r="F129" s="165" t="s">
        <v>166</v>
      </c>
      <c r="H129" s="166">
        <v>1</v>
      </c>
      <c r="I129" s="167"/>
      <c r="L129" s="163"/>
      <c r="M129" s="168"/>
      <c r="T129" s="169"/>
      <c r="AT129" s="164" t="s">
        <v>163</v>
      </c>
      <c r="AU129" s="164" t="s">
        <v>84</v>
      </c>
      <c r="AV129" s="13" t="s">
        <v>156</v>
      </c>
      <c r="AW129" s="13" t="s">
        <v>30</v>
      </c>
      <c r="AX129" s="13" t="s">
        <v>84</v>
      </c>
      <c r="AY129" s="164" t="s">
        <v>148</v>
      </c>
    </row>
    <row r="130" spans="2:65" s="1" customFormat="1" ht="16.5" customHeight="1" x14ac:dyDescent="0.2">
      <c r="B130" s="32"/>
      <c r="C130" s="142" t="s">
        <v>176</v>
      </c>
      <c r="D130" s="142" t="s">
        <v>152</v>
      </c>
      <c r="E130" s="143" t="s">
        <v>742</v>
      </c>
      <c r="F130" s="144" t="s">
        <v>743</v>
      </c>
      <c r="G130" s="145" t="s">
        <v>209</v>
      </c>
      <c r="H130" s="146">
        <v>1</v>
      </c>
      <c r="I130" s="147"/>
      <c r="J130" s="148">
        <f>ROUND(I130*H130,2)</f>
        <v>0</v>
      </c>
      <c r="K130" s="149"/>
      <c r="L130" s="32"/>
      <c r="M130" s="150" t="s">
        <v>1</v>
      </c>
      <c r="N130" s="151" t="s">
        <v>42</v>
      </c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AR130" s="154" t="s">
        <v>156</v>
      </c>
      <c r="AT130" s="154" t="s">
        <v>152</v>
      </c>
      <c r="AU130" s="154" t="s">
        <v>84</v>
      </c>
      <c r="AY130" s="16" t="s">
        <v>148</v>
      </c>
      <c r="BE130" s="92">
        <f>IF(N130="základní",J130,0)</f>
        <v>0</v>
      </c>
      <c r="BF130" s="92">
        <f>IF(N130="snížená",J130,0)</f>
        <v>0</v>
      </c>
      <c r="BG130" s="92">
        <f>IF(N130="zákl. přenesená",J130,0)</f>
        <v>0</v>
      </c>
      <c r="BH130" s="92">
        <f>IF(N130="sníž. přenesená",J130,0)</f>
        <v>0</v>
      </c>
      <c r="BI130" s="92">
        <f>IF(N130="nulová",J130,0)</f>
        <v>0</v>
      </c>
      <c r="BJ130" s="16" t="s">
        <v>84</v>
      </c>
      <c r="BK130" s="92">
        <f>ROUND(I130*H130,2)</f>
        <v>0</v>
      </c>
      <c r="BL130" s="16" t="s">
        <v>156</v>
      </c>
      <c r="BM130" s="154" t="s">
        <v>196</v>
      </c>
    </row>
    <row r="131" spans="2:65" s="1" customFormat="1" ht="16.5" customHeight="1" x14ac:dyDescent="0.2">
      <c r="B131" s="32"/>
      <c r="C131" s="142" t="s">
        <v>180</v>
      </c>
      <c r="D131" s="142" t="s">
        <v>152</v>
      </c>
      <c r="E131" s="143" t="s">
        <v>744</v>
      </c>
      <c r="F131" s="144" t="s">
        <v>745</v>
      </c>
      <c r="G131" s="145" t="s">
        <v>209</v>
      </c>
      <c r="H131" s="146">
        <v>1</v>
      </c>
      <c r="I131" s="147"/>
      <c r="J131" s="148">
        <f>ROUND(I131*H131,2)</f>
        <v>0</v>
      </c>
      <c r="K131" s="149"/>
      <c r="L131" s="32"/>
      <c r="M131" s="150" t="s">
        <v>1</v>
      </c>
      <c r="N131" s="151" t="s">
        <v>42</v>
      </c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AR131" s="154" t="s">
        <v>156</v>
      </c>
      <c r="AT131" s="154" t="s">
        <v>152</v>
      </c>
      <c r="AU131" s="154" t="s">
        <v>84</v>
      </c>
      <c r="AY131" s="16" t="s">
        <v>148</v>
      </c>
      <c r="BE131" s="92">
        <f>IF(N131="základní",J131,0)</f>
        <v>0</v>
      </c>
      <c r="BF131" s="92">
        <f>IF(N131="snížená",J131,0)</f>
        <v>0</v>
      </c>
      <c r="BG131" s="92">
        <f>IF(N131="zákl. přenesená",J131,0)</f>
        <v>0</v>
      </c>
      <c r="BH131" s="92">
        <f>IF(N131="sníž. přenesená",J131,0)</f>
        <v>0</v>
      </c>
      <c r="BI131" s="92">
        <f>IF(N131="nulová",J131,0)</f>
        <v>0</v>
      </c>
      <c r="BJ131" s="16" t="s">
        <v>84</v>
      </c>
      <c r="BK131" s="92">
        <f>ROUND(I131*H131,2)</f>
        <v>0</v>
      </c>
      <c r="BL131" s="16" t="s">
        <v>156</v>
      </c>
      <c r="BM131" s="154" t="s">
        <v>8</v>
      </c>
    </row>
    <row r="132" spans="2:65" s="14" customFormat="1" x14ac:dyDescent="0.2">
      <c r="B132" s="170"/>
      <c r="D132" s="156" t="s">
        <v>163</v>
      </c>
      <c r="E132" s="171" t="s">
        <v>1</v>
      </c>
      <c r="F132" s="172" t="s">
        <v>746</v>
      </c>
      <c r="H132" s="171" t="s">
        <v>1</v>
      </c>
      <c r="I132" s="173"/>
      <c r="L132" s="170"/>
      <c r="M132" s="174"/>
      <c r="T132" s="175"/>
      <c r="AT132" s="171" t="s">
        <v>163</v>
      </c>
      <c r="AU132" s="171" t="s">
        <v>84</v>
      </c>
      <c r="AV132" s="14" t="s">
        <v>84</v>
      </c>
      <c r="AW132" s="14" t="s">
        <v>30</v>
      </c>
      <c r="AX132" s="14" t="s">
        <v>77</v>
      </c>
      <c r="AY132" s="171" t="s">
        <v>148</v>
      </c>
    </row>
    <row r="133" spans="2:65" s="12" customFormat="1" x14ac:dyDescent="0.2">
      <c r="B133" s="155"/>
      <c r="D133" s="156" t="s">
        <v>163</v>
      </c>
      <c r="E133" s="157" t="s">
        <v>1</v>
      </c>
      <c r="F133" s="158" t="s">
        <v>84</v>
      </c>
      <c r="H133" s="159">
        <v>1</v>
      </c>
      <c r="I133" s="160"/>
      <c r="L133" s="155"/>
      <c r="M133" s="161"/>
      <c r="T133" s="162"/>
      <c r="AT133" s="157" t="s">
        <v>163</v>
      </c>
      <c r="AU133" s="157" t="s">
        <v>84</v>
      </c>
      <c r="AV133" s="12" t="s">
        <v>86</v>
      </c>
      <c r="AW133" s="12" t="s">
        <v>30</v>
      </c>
      <c r="AX133" s="12" t="s">
        <v>77</v>
      </c>
      <c r="AY133" s="157" t="s">
        <v>148</v>
      </c>
    </row>
    <row r="134" spans="2:65" s="13" customFormat="1" x14ac:dyDescent="0.2">
      <c r="B134" s="163"/>
      <c r="D134" s="156" t="s">
        <v>163</v>
      </c>
      <c r="E134" s="164" t="s">
        <v>1</v>
      </c>
      <c r="F134" s="165" t="s">
        <v>166</v>
      </c>
      <c r="H134" s="166">
        <v>1</v>
      </c>
      <c r="I134" s="167"/>
      <c r="L134" s="163"/>
      <c r="M134" s="168"/>
      <c r="T134" s="169"/>
      <c r="AT134" s="164" t="s">
        <v>163</v>
      </c>
      <c r="AU134" s="164" t="s">
        <v>84</v>
      </c>
      <c r="AV134" s="13" t="s">
        <v>156</v>
      </c>
      <c r="AW134" s="13" t="s">
        <v>30</v>
      </c>
      <c r="AX134" s="13" t="s">
        <v>84</v>
      </c>
      <c r="AY134" s="164" t="s">
        <v>148</v>
      </c>
    </row>
    <row r="135" spans="2:65" s="1" customFormat="1" ht="24.15" customHeight="1" x14ac:dyDescent="0.2">
      <c r="B135" s="32"/>
      <c r="C135" s="142" t="s">
        <v>184</v>
      </c>
      <c r="D135" s="142" t="s">
        <v>152</v>
      </c>
      <c r="E135" s="143" t="s">
        <v>747</v>
      </c>
      <c r="F135" s="144" t="s">
        <v>748</v>
      </c>
      <c r="G135" s="145" t="s">
        <v>209</v>
      </c>
      <c r="H135" s="146">
        <v>1</v>
      </c>
      <c r="I135" s="147"/>
      <c r="J135" s="148">
        <f>ROUND(I135*H135,2)</f>
        <v>0</v>
      </c>
      <c r="K135" s="149"/>
      <c r="L135" s="32"/>
      <c r="M135" s="150" t="s">
        <v>1</v>
      </c>
      <c r="N135" s="151" t="s">
        <v>42</v>
      </c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AR135" s="154" t="s">
        <v>156</v>
      </c>
      <c r="AT135" s="154" t="s">
        <v>152</v>
      </c>
      <c r="AU135" s="154" t="s">
        <v>84</v>
      </c>
      <c r="AY135" s="16" t="s">
        <v>148</v>
      </c>
      <c r="BE135" s="92">
        <f>IF(N135="základní",J135,0)</f>
        <v>0</v>
      </c>
      <c r="BF135" s="92">
        <f>IF(N135="snížená",J135,0)</f>
        <v>0</v>
      </c>
      <c r="BG135" s="92">
        <f>IF(N135="zákl. přenesená",J135,0)</f>
        <v>0</v>
      </c>
      <c r="BH135" s="92">
        <f>IF(N135="sníž. přenesená",J135,0)</f>
        <v>0</v>
      </c>
      <c r="BI135" s="92">
        <f>IF(N135="nulová",J135,0)</f>
        <v>0</v>
      </c>
      <c r="BJ135" s="16" t="s">
        <v>84</v>
      </c>
      <c r="BK135" s="92">
        <f>ROUND(I135*H135,2)</f>
        <v>0</v>
      </c>
      <c r="BL135" s="16" t="s">
        <v>156</v>
      </c>
      <c r="BM135" s="154" t="s">
        <v>213</v>
      </c>
    </row>
    <row r="136" spans="2:65" s="1" customFormat="1" ht="24.15" customHeight="1" x14ac:dyDescent="0.2">
      <c r="B136" s="32"/>
      <c r="C136" s="142" t="s">
        <v>188</v>
      </c>
      <c r="D136" s="142" t="s">
        <v>152</v>
      </c>
      <c r="E136" s="143" t="s">
        <v>749</v>
      </c>
      <c r="F136" s="144" t="s">
        <v>750</v>
      </c>
      <c r="G136" s="145" t="s">
        <v>209</v>
      </c>
      <c r="H136" s="146">
        <v>1</v>
      </c>
      <c r="I136" s="147"/>
      <c r="J136" s="148">
        <f>ROUND(I136*H136,2)</f>
        <v>0</v>
      </c>
      <c r="K136" s="149"/>
      <c r="L136" s="32"/>
      <c r="M136" s="150" t="s">
        <v>1</v>
      </c>
      <c r="N136" s="151" t="s">
        <v>42</v>
      </c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AR136" s="154" t="s">
        <v>156</v>
      </c>
      <c r="AT136" s="154" t="s">
        <v>152</v>
      </c>
      <c r="AU136" s="154" t="s">
        <v>84</v>
      </c>
      <c r="AY136" s="16" t="s">
        <v>148</v>
      </c>
      <c r="BE136" s="92">
        <f>IF(N136="základní",J136,0)</f>
        <v>0</v>
      </c>
      <c r="BF136" s="92">
        <f>IF(N136="snížená",J136,0)</f>
        <v>0</v>
      </c>
      <c r="BG136" s="92">
        <f>IF(N136="zákl. přenesená",J136,0)</f>
        <v>0</v>
      </c>
      <c r="BH136" s="92">
        <f>IF(N136="sníž. přenesená",J136,0)</f>
        <v>0</v>
      </c>
      <c r="BI136" s="92">
        <f>IF(N136="nulová",J136,0)</f>
        <v>0</v>
      </c>
      <c r="BJ136" s="16" t="s">
        <v>84</v>
      </c>
      <c r="BK136" s="92">
        <f>ROUND(I136*H136,2)</f>
        <v>0</v>
      </c>
      <c r="BL136" s="16" t="s">
        <v>156</v>
      </c>
      <c r="BM136" s="154" t="s">
        <v>223</v>
      </c>
    </row>
    <row r="137" spans="2:65" s="14" customFormat="1" ht="20" x14ac:dyDescent="0.2">
      <c r="B137" s="170"/>
      <c r="D137" s="156" t="s">
        <v>163</v>
      </c>
      <c r="E137" s="171" t="s">
        <v>1</v>
      </c>
      <c r="F137" s="172" t="s">
        <v>751</v>
      </c>
      <c r="H137" s="171" t="s">
        <v>1</v>
      </c>
      <c r="I137" s="173"/>
      <c r="L137" s="170"/>
      <c r="M137" s="174"/>
      <c r="T137" s="175"/>
      <c r="AT137" s="171" t="s">
        <v>163</v>
      </c>
      <c r="AU137" s="171" t="s">
        <v>84</v>
      </c>
      <c r="AV137" s="14" t="s">
        <v>84</v>
      </c>
      <c r="AW137" s="14" t="s">
        <v>30</v>
      </c>
      <c r="AX137" s="14" t="s">
        <v>77</v>
      </c>
      <c r="AY137" s="171" t="s">
        <v>148</v>
      </c>
    </row>
    <row r="138" spans="2:65" s="14" customFormat="1" x14ac:dyDescent="0.2">
      <c r="B138" s="170"/>
      <c r="D138" s="156" t="s">
        <v>163</v>
      </c>
      <c r="E138" s="171" t="s">
        <v>1</v>
      </c>
      <c r="F138" s="172" t="s">
        <v>752</v>
      </c>
      <c r="H138" s="171" t="s">
        <v>1</v>
      </c>
      <c r="I138" s="173"/>
      <c r="L138" s="170"/>
      <c r="M138" s="174"/>
      <c r="T138" s="175"/>
      <c r="AT138" s="171" t="s">
        <v>163</v>
      </c>
      <c r="AU138" s="171" t="s">
        <v>84</v>
      </c>
      <c r="AV138" s="14" t="s">
        <v>84</v>
      </c>
      <c r="AW138" s="14" t="s">
        <v>30</v>
      </c>
      <c r="AX138" s="14" t="s">
        <v>77</v>
      </c>
      <c r="AY138" s="171" t="s">
        <v>148</v>
      </c>
    </row>
    <row r="139" spans="2:65" s="14" customFormat="1" x14ac:dyDescent="0.2">
      <c r="B139" s="170"/>
      <c r="D139" s="156" t="s">
        <v>163</v>
      </c>
      <c r="E139" s="171" t="s">
        <v>1</v>
      </c>
      <c r="F139" s="172" t="s">
        <v>753</v>
      </c>
      <c r="H139" s="171" t="s">
        <v>1</v>
      </c>
      <c r="I139" s="173"/>
      <c r="L139" s="170"/>
      <c r="M139" s="174"/>
      <c r="T139" s="175"/>
      <c r="AT139" s="171" t="s">
        <v>163</v>
      </c>
      <c r="AU139" s="171" t="s">
        <v>84</v>
      </c>
      <c r="AV139" s="14" t="s">
        <v>84</v>
      </c>
      <c r="AW139" s="14" t="s">
        <v>30</v>
      </c>
      <c r="AX139" s="14" t="s">
        <v>77</v>
      </c>
      <c r="AY139" s="171" t="s">
        <v>148</v>
      </c>
    </row>
    <row r="140" spans="2:65" s="14" customFormat="1" ht="20" x14ac:dyDescent="0.2">
      <c r="B140" s="170"/>
      <c r="D140" s="156" t="s">
        <v>163</v>
      </c>
      <c r="E140" s="171" t="s">
        <v>1</v>
      </c>
      <c r="F140" s="172" t="s">
        <v>754</v>
      </c>
      <c r="H140" s="171" t="s">
        <v>1</v>
      </c>
      <c r="I140" s="173"/>
      <c r="L140" s="170"/>
      <c r="M140" s="174"/>
      <c r="T140" s="175"/>
      <c r="AT140" s="171" t="s">
        <v>163</v>
      </c>
      <c r="AU140" s="171" t="s">
        <v>84</v>
      </c>
      <c r="AV140" s="14" t="s">
        <v>84</v>
      </c>
      <c r="AW140" s="14" t="s">
        <v>30</v>
      </c>
      <c r="AX140" s="14" t="s">
        <v>77</v>
      </c>
      <c r="AY140" s="171" t="s">
        <v>148</v>
      </c>
    </row>
    <row r="141" spans="2:65" s="14" customFormat="1" x14ac:dyDescent="0.2">
      <c r="B141" s="170"/>
      <c r="D141" s="156" t="s">
        <v>163</v>
      </c>
      <c r="E141" s="171" t="s">
        <v>1</v>
      </c>
      <c r="F141" s="172" t="s">
        <v>755</v>
      </c>
      <c r="H141" s="171" t="s">
        <v>1</v>
      </c>
      <c r="I141" s="173"/>
      <c r="L141" s="170"/>
      <c r="M141" s="174"/>
      <c r="T141" s="175"/>
      <c r="AT141" s="171" t="s">
        <v>163</v>
      </c>
      <c r="AU141" s="171" t="s">
        <v>84</v>
      </c>
      <c r="AV141" s="14" t="s">
        <v>84</v>
      </c>
      <c r="AW141" s="14" t="s">
        <v>30</v>
      </c>
      <c r="AX141" s="14" t="s">
        <v>77</v>
      </c>
      <c r="AY141" s="171" t="s">
        <v>148</v>
      </c>
    </row>
    <row r="142" spans="2:65" s="14" customFormat="1" x14ac:dyDescent="0.2">
      <c r="B142" s="170"/>
      <c r="D142" s="156" t="s">
        <v>163</v>
      </c>
      <c r="E142" s="171" t="s">
        <v>1</v>
      </c>
      <c r="F142" s="172" t="s">
        <v>756</v>
      </c>
      <c r="H142" s="171" t="s">
        <v>1</v>
      </c>
      <c r="I142" s="173"/>
      <c r="L142" s="170"/>
      <c r="M142" s="174"/>
      <c r="T142" s="175"/>
      <c r="AT142" s="171" t="s">
        <v>163</v>
      </c>
      <c r="AU142" s="171" t="s">
        <v>84</v>
      </c>
      <c r="AV142" s="14" t="s">
        <v>84</v>
      </c>
      <c r="AW142" s="14" t="s">
        <v>30</v>
      </c>
      <c r="AX142" s="14" t="s">
        <v>77</v>
      </c>
      <c r="AY142" s="171" t="s">
        <v>148</v>
      </c>
    </row>
    <row r="143" spans="2:65" s="14" customFormat="1" x14ac:dyDescent="0.2">
      <c r="B143" s="170"/>
      <c r="D143" s="156" t="s">
        <v>163</v>
      </c>
      <c r="E143" s="171" t="s">
        <v>1</v>
      </c>
      <c r="F143" s="172" t="s">
        <v>757</v>
      </c>
      <c r="H143" s="171" t="s">
        <v>1</v>
      </c>
      <c r="I143" s="173"/>
      <c r="L143" s="170"/>
      <c r="M143" s="174"/>
      <c r="T143" s="175"/>
      <c r="AT143" s="171" t="s">
        <v>163</v>
      </c>
      <c r="AU143" s="171" t="s">
        <v>84</v>
      </c>
      <c r="AV143" s="14" t="s">
        <v>84</v>
      </c>
      <c r="AW143" s="14" t="s">
        <v>30</v>
      </c>
      <c r="AX143" s="14" t="s">
        <v>77</v>
      </c>
      <c r="AY143" s="171" t="s">
        <v>148</v>
      </c>
    </row>
    <row r="144" spans="2:65" s="14" customFormat="1" x14ac:dyDescent="0.2">
      <c r="B144" s="170"/>
      <c r="D144" s="156" t="s">
        <v>163</v>
      </c>
      <c r="E144" s="171" t="s">
        <v>1</v>
      </c>
      <c r="F144" s="172" t="s">
        <v>758</v>
      </c>
      <c r="H144" s="171" t="s">
        <v>1</v>
      </c>
      <c r="I144" s="173"/>
      <c r="L144" s="170"/>
      <c r="M144" s="174"/>
      <c r="T144" s="175"/>
      <c r="AT144" s="171" t="s">
        <v>163</v>
      </c>
      <c r="AU144" s="171" t="s">
        <v>84</v>
      </c>
      <c r="AV144" s="14" t="s">
        <v>84</v>
      </c>
      <c r="AW144" s="14" t="s">
        <v>30</v>
      </c>
      <c r="AX144" s="14" t="s">
        <v>77</v>
      </c>
      <c r="AY144" s="171" t="s">
        <v>148</v>
      </c>
    </row>
    <row r="145" spans="2:65" s="14" customFormat="1" x14ac:dyDescent="0.2">
      <c r="B145" s="170"/>
      <c r="D145" s="156" t="s">
        <v>163</v>
      </c>
      <c r="E145" s="171" t="s">
        <v>1</v>
      </c>
      <c r="F145" s="172" t="s">
        <v>759</v>
      </c>
      <c r="H145" s="171" t="s">
        <v>1</v>
      </c>
      <c r="I145" s="173"/>
      <c r="L145" s="170"/>
      <c r="M145" s="174"/>
      <c r="T145" s="175"/>
      <c r="AT145" s="171" t="s">
        <v>163</v>
      </c>
      <c r="AU145" s="171" t="s">
        <v>84</v>
      </c>
      <c r="AV145" s="14" t="s">
        <v>84</v>
      </c>
      <c r="AW145" s="14" t="s">
        <v>30</v>
      </c>
      <c r="AX145" s="14" t="s">
        <v>77</v>
      </c>
      <c r="AY145" s="171" t="s">
        <v>148</v>
      </c>
    </row>
    <row r="146" spans="2:65" s="14" customFormat="1" x14ac:dyDescent="0.2">
      <c r="B146" s="170"/>
      <c r="D146" s="156" t="s">
        <v>163</v>
      </c>
      <c r="E146" s="171" t="s">
        <v>1</v>
      </c>
      <c r="F146" s="172" t="s">
        <v>760</v>
      </c>
      <c r="H146" s="171" t="s">
        <v>1</v>
      </c>
      <c r="I146" s="173"/>
      <c r="L146" s="170"/>
      <c r="M146" s="174"/>
      <c r="T146" s="175"/>
      <c r="AT146" s="171" t="s">
        <v>163</v>
      </c>
      <c r="AU146" s="171" t="s">
        <v>84</v>
      </c>
      <c r="AV146" s="14" t="s">
        <v>84</v>
      </c>
      <c r="AW146" s="14" t="s">
        <v>30</v>
      </c>
      <c r="AX146" s="14" t="s">
        <v>77</v>
      </c>
      <c r="AY146" s="171" t="s">
        <v>148</v>
      </c>
    </row>
    <row r="147" spans="2:65" s="14" customFormat="1" ht="20" x14ac:dyDescent="0.2">
      <c r="B147" s="170"/>
      <c r="D147" s="156" t="s">
        <v>163</v>
      </c>
      <c r="E147" s="171" t="s">
        <v>1</v>
      </c>
      <c r="F147" s="172" t="s">
        <v>761</v>
      </c>
      <c r="H147" s="171" t="s">
        <v>1</v>
      </c>
      <c r="I147" s="173"/>
      <c r="L147" s="170"/>
      <c r="M147" s="174"/>
      <c r="T147" s="175"/>
      <c r="AT147" s="171" t="s">
        <v>163</v>
      </c>
      <c r="AU147" s="171" t="s">
        <v>84</v>
      </c>
      <c r="AV147" s="14" t="s">
        <v>84</v>
      </c>
      <c r="AW147" s="14" t="s">
        <v>30</v>
      </c>
      <c r="AX147" s="14" t="s">
        <v>77</v>
      </c>
      <c r="AY147" s="171" t="s">
        <v>148</v>
      </c>
    </row>
    <row r="148" spans="2:65" s="14" customFormat="1" ht="20" x14ac:dyDescent="0.2">
      <c r="B148" s="170"/>
      <c r="D148" s="156" t="s">
        <v>163</v>
      </c>
      <c r="E148" s="171" t="s">
        <v>1</v>
      </c>
      <c r="F148" s="172" t="s">
        <v>762</v>
      </c>
      <c r="H148" s="171" t="s">
        <v>1</v>
      </c>
      <c r="I148" s="173"/>
      <c r="L148" s="170"/>
      <c r="M148" s="174"/>
      <c r="T148" s="175"/>
      <c r="AT148" s="171" t="s">
        <v>163</v>
      </c>
      <c r="AU148" s="171" t="s">
        <v>84</v>
      </c>
      <c r="AV148" s="14" t="s">
        <v>84</v>
      </c>
      <c r="AW148" s="14" t="s">
        <v>30</v>
      </c>
      <c r="AX148" s="14" t="s">
        <v>77</v>
      </c>
      <c r="AY148" s="171" t="s">
        <v>148</v>
      </c>
    </row>
    <row r="149" spans="2:65" s="12" customFormat="1" x14ac:dyDescent="0.2">
      <c r="B149" s="155"/>
      <c r="D149" s="156" t="s">
        <v>163</v>
      </c>
      <c r="E149" s="157" t="s">
        <v>1</v>
      </c>
      <c r="F149" s="158" t="s">
        <v>84</v>
      </c>
      <c r="H149" s="159">
        <v>1</v>
      </c>
      <c r="I149" s="160"/>
      <c r="L149" s="155"/>
      <c r="M149" s="161"/>
      <c r="T149" s="162"/>
      <c r="AT149" s="157" t="s">
        <v>163</v>
      </c>
      <c r="AU149" s="157" t="s">
        <v>84</v>
      </c>
      <c r="AV149" s="12" t="s">
        <v>86</v>
      </c>
      <c r="AW149" s="12" t="s">
        <v>30</v>
      </c>
      <c r="AX149" s="12" t="s">
        <v>77</v>
      </c>
      <c r="AY149" s="157" t="s">
        <v>148</v>
      </c>
    </row>
    <row r="150" spans="2:65" s="13" customFormat="1" x14ac:dyDescent="0.2">
      <c r="B150" s="163"/>
      <c r="D150" s="156" t="s">
        <v>163</v>
      </c>
      <c r="E150" s="164" t="s">
        <v>1</v>
      </c>
      <c r="F150" s="165" t="s">
        <v>166</v>
      </c>
      <c r="H150" s="166">
        <v>1</v>
      </c>
      <c r="I150" s="167"/>
      <c r="L150" s="163"/>
      <c r="M150" s="168"/>
      <c r="T150" s="169"/>
      <c r="AT150" s="164" t="s">
        <v>163</v>
      </c>
      <c r="AU150" s="164" t="s">
        <v>84</v>
      </c>
      <c r="AV150" s="13" t="s">
        <v>156</v>
      </c>
      <c r="AW150" s="13" t="s">
        <v>30</v>
      </c>
      <c r="AX150" s="13" t="s">
        <v>84</v>
      </c>
      <c r="AY150" s="164" t="s">
        <v>148</v>
      </c>
    </row>
    <row r="151" spans="2:65" s="1" customFormat="1" ht="16.5" customHeight="1" x14ac:dyDescent="0.2">
      <c r="B151" s="32"/>
      <c r="C151" s="142" t="s">
        <v>192</v>
      </c>
      <c r="D151" s="142" t="s">
        <v>152</v>
      </c>
      <c r="E151" s="143" t="s">
        <v>763</v>
      </c>
      <c r="F151" s="144" t="s">
        <v>764</v>
      </c>
      <c r="G151" s="145" t="s">
        <v>209</v>
      </c>
      <c r="H151" s="146">
        <v>1</v>
      </c>
      <c r="I151" s="147"/>
      <c r="J151" s="148">
        <f>ROUND(I151*H151,2)</f>
        <v>0</v>
      </c>
      <c r="K151" s="149"/>
      <c r="L151" s="32"/>
      <c r="M151" s="150" t="s">
        <v>1</v>
      </c>
      <c r="N151" s="151" t="s">
        <v>42</v>
      </c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AR151" s="154" t="s">
        <v>156</v>
      </c>
      <c r="AT151" s="154" t="s">
        <v>152</v>
      </c>
      <c r="AU151" s="154" t="s">
        <v>84</v>
      </c>
      <c r="AY151" s="16" t="s">
        <v>148</v>
      </c>
      <c r="BE151" s="92">
        <f>IF(N151="základní",J151,0)</f>
        <v>0</v>
      </c>
      <c r="BF151" s="92">
        <f>IF(N151="snížená",J151,0)</f>
        <v>0</v>
      </c>
      <c r="BG151" s="92">
        <f>IF(N151="zákl. přenesená",J151,0)</f>
        <v>0</v>
      </c>
      <c r="BH151" s="92">
        <f>IF(N151="sníž. přenesená",J151,0)</f>
        <v>0</v>
      </c>
      <c r="BI151" s="92">
        <f>IF(N151="nulová",J151,0)</f>
        <v>0</v>
      </c>
      <c r="BJ151" s="16" t="s">
        <v>84</v>
      </c>
      <c r="BK151" s="92">
        <f>ROUND(I151*H151,2)</f>
        <v>0</v>
      </c>
      <c r="BL151" s="16" t="s">
        <v>156</v>
      </c>
      <c r="BM151" s="154" t="s">
        <v>236</v>
      </c>
    </row>
    <row r="152" spans="2:65" s="1" customFormat="1" ht="16.5" customHeight="1" x14ac:dyDescent="0.2">
      <c r="B152" s="32"/>
      <c r="C152" s="142" t="s">
        <v>196</v>
      </c>
      <c r="D152" s="142" t="s">
        <v>152</v>
      </c>
      <c r="E152" s="143" t="s">
        <v>765</v>
      </c>
      <c r="F152" s="144" t="s">
        <v>766</v>
      </c>
      <c r="G152" s="145" t="s">
        <v>209</v>
      </c>
      <c r="H152" s="146">
        <v>1</v>
      </c>
      <c r="I152" s="147"/>
      <c r="J152" s="148">
        <f>ROUND(I152*H152,2)</f>
        <v>0</v>
      </c>
      <c r="K152" s="149"/>
      <c r="L152" s="32"/>
      <c r="M152" s="150" t="s">
        <v>1</v>
      </c>
      <c r="N152" s="151" t="s">
        <v>42</v>
      </c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AR152" s="154" t="s">
        <v>156</v>
      </c>
      <c r="AT152" s="154" t="s">
        <v>152</v>
      </c>
      <c r="AU152" s="154" t="s">
        <v>84</v>
      </c>
      <c r="AY152" s="16" t="s">
        <v>148</v>
      </c>
      <c r="BE152" s="92">
        <f>IF(N152="základní",J152,0)</f>
        <v>0</v>
      </c>
      <c r="BF152" s="92">
        <f>IF(N152="snížená",J152,0)</f>
        <v>0</v>
      </c>
      <c r="BG152" s="92">
        <f>IF(N152="zákl. přenesená",J152,0)</f>
        <v>0</v>
      </c>
      <c r="BH152" s="92">
        <f>IF(N152="sníž. přenesená",J152,0)</f>
        <v>0</v>
      </c>
      <c r="BI152" s="92">
        <f>IF(N152="nulová",J152,0)</f>
        <v>0</v>
      </c>
      <c r="BJ152" s="16" t="s">
        <v>84</v>
      </c>
      <c r="BK152" s="92">
        <f>ROUND(I152*H152,2)</f>
        <v>0</v>
      </c>
      <c r="BL152" s="16" t="s">
        <v>156</v>
      </c>
      <c r="BM152" s="154" t="s">
        <v>265</v>
      </c>
    </row>
    <row r="153" spans="2:65" s="1" customFormat="1" ht="16.5" customHeight="1" x14ac:dyDescent="0.2">
      <c r="B153" s="32"/>
      <c r="C153" s="142" t="s">
        <v>150</v>
      </c>
      <c r="D153" s="142" t="s">
        <v>152</v>
      </c>
      <c r="E153" s="143" t="s">
        <v>767</v>
      </c>
      <c r="F153" s="144" t="s">
        <v>768</v>
      </c>
      <c r="G153" s="145" t="s">
        <v>209</v>
      </c>
      <c r="H153" s="146">
        <v>1</v>
      </c>
      <c r="I153" s="147"/>
      <c r="J153" s="148">
        <f>ROUND(I153*H153,2)</f>
        <v>0</v>
      </c>
      <c r="K153" s="149"/>
      <c r="L153" s="32"/>
      <c r="M153" s="150" t="s">
        <v>1</v>
      </c>
      <c r="N153" s="151" t="s">
        <v>42</v>
      </c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AR153" s="154" t="s">
        <v>156</v>
      </c>
      <c r="AT153" s="154" t="s">
        <v>152</v>
      </c>
      <c r="AU153" s="154" t="s">
        <v>84</v>
      </c>
      <c r="AY153" s="16" t="s">
        <v>148</v>
      </c>
      <c r="BE153" s="92">
        <f>IF(N153="základní",J153,0)</f>
        <v>0</v>
      </c>
      <c r="BF153" s="92">
        <f>IF(N153="snížená",J153,0)</f>
        <v>0</v>
      </c>
      <c r="BG153" s="92">
        <f>IF(N153="zákl. přenesená",J153,0)</f>
        <v>0</v>
      </c>
      <c r="BH153" s="92">
        <f>IF(N153="sníž. přenesená",J153,0)</f>
        <v>0</v>
      </c>
      <c r="BI153" s="92">
        <f>IF(N153="nulová",J153,0)</f>
        <v>0</v>
      </c>
      <c r="BJ153" s="16" t="s">
        <v>84</v>
      </c>
      <c r="BK153" s="92">
        <f>ROUND(I153*H153,2)</f>
        <v>0</v>
      </c>
      <c r="BL153" s="16" t="s">
        <v>156</v>
      </c>
      <c r="BM153" s="154" t="s">
        <v>276</v>
      </c>
    </row>
    <row r="154" spans="2:65" s="1" customFormat="1" ht="24.15" customHeight="1" x14ac:dyDescent="0.2">
      <c r="B154" s="32"/>
      <c r="C154" s="142" t="s">
        <v>8</v>
      </c>
      <c r="D154" s="142" t="s">
        <v>152</v>
      </c>
      <c r="E154" s="143" t="s">
        <v>769</v>
      </c>
      <c r="F154" s="144" t="s">
        <v>770</v>
      </c>
      <c r="G154" s="145" t="s">
        <v>209</v>
      </c>
      <c r="H154" s="146">
        <v>1</v>
      </c>
      <c r="I154" s="147"/>
      <c r="J154" s="148">
        <f>ROUND(I154*H154,2)</f>
        <v>0</v>
      </c>
      <c r="K154" s="149"/>
      <c r="L154" s="32"/>
      <c r="M154" s="150" t="s">
        <v>1</v>
      </c>
      <c r="N154" s="151" t="s">
        <v>42</v>
      </c>
      <c r="P154" s="152">
        <f>O154*H154</f>
        <v>0</v>
      </c>
      <c r="Q154" s="152">
        <v>0</v>
      </c>
      <c r="R154" s="152">
        <f>Q154*H154</f>
        <v>0</v>
      </c>
      <c r="S154" s="152">
        <v>0</v>
      </c>
      <c r="T154" s="153">
        <f>S154*H154</f>
        <v>0</v>
      </c>
      <c r="AR154" s="154" t="s">
        <v>156</v>
      </c>
      <c r="AT154" s="154" t="s">
        <v>152</v>
      </c>
      <c r="AU154" s="154" t="s">
        <v>84</v>
      </c>
      <c r="AY154" s="16" t="s">
        <v>148</v>
      </c>
      <c r="BE154" s="92">
        <f>IF(N154="základní",J154,0)</f>
        <v>0</v>
      </c>
      <c r="BF154" s="92">
        <f>IF(N154="snížená",J154,0)</f>
        <v>0</v>
      </c>
      <c r="BG154" s="92">
        <f>IF(N154="zákl. přenesená",J154,0)</f>
        <v>0</v>
      </c>
      <c r="BH154" s="92">
        <f>IF(N154="sníž. přenesená",J154,0)</f>
        <v>0</v>
      </c>
      <c r="BI154" s="92">
        <f>IF(N154="nulová",J154,0)</f>
        <v>0</v>
      </c>
      <c r="BJ154" s="16" t="s">
        <v>84</v>
      </c>
      <c r="BK154" s="92">
        <f>ROUND(I154*H154,2)</f>
        <v>0</v>
      </c>
      <c r="BL154" s="16" t="s">
        <v>156</v>
      </c>
      <c r="BM154" s="154" t="s">
        <v>285</v>
      </c>
    </row>
    <row r="155" spans="2:65" s="1" customFormat="1" ht="7" customHeight="1" x14ac:dyDescent="0.2">
      <c r="B155" s="44"/>
      <c r="C155" s="45"/>
      <c r="D155" s="45"/>
      <c r="E155" s="45"/>
      <c r="F155" s="45"/>
      <c r="G155" s="45"/>
      <c r="H155" s="45"/>
      <c r="I155" s="45"/>
      <c r="J155" s="45"/>
      <c r="K155" s="45"/>
      <c r="L155" s="32"/>
    </row>
  </sheetData>
  <sheetProtection algorithmName="SHA-512" hashValue="64DuuluxJalJwc4N2AtRygJ7VTRznmbfgMRyqLfMosgkK8pEByEDQb50zgeJO9sBsjMgJiMpCtMO6Yava5gGxg==" saltValue="Unxy9xxTFnBu3jjWPP7AZw==" spinCount="100000" sheet="1" formatColumns="0" formatRows="0" autoFilter="0"/>
  <autoFilter ref="C116:K154" xr:uid="{00000000-0009-0000-0000-000008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2b86bceff7f12c0bf0918c4d801fa3ef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789c91f5dbce59a8a944cd2bc21dbd36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</documentManagement>
</p:properties>
</file>

<file path=customXml/itemProps1.xml><?xml version="1.0" encoding="utf-8"?>
<ds:datastoreItem xmlns:ds="http://schemas.openxmlformats.org/officeDocument/2006/customXml" ds:itemID="{5C544062-1C27-4668-A26E-AB883367FD21}"/>
</file>

<file path=customXml/itemProps2.xml><?xml version="1.0" encoding="utf-8"?>
<ds:datastoreItem xmlns:ds="http://schemas.openxmlformats.org/officeDocument/2006/customXml" ds:itemID="{7810A271-EAC8-4D3F-8798-694C267163ED}"/>
</file>

<file path=customXml/itemProps3.xml><?xml version="1.0" encoding="utf-8"?>
<ds:datastoreItem xmlns:ds="http://schemas.openxmlformats.org/officeDocument/2006/customXml" ds:itemID="{F0833360-3AF7-4B78-8C2C-90190AE5D7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32-1-2023 - SO 01 - Obnova...</vt:lpstr>
      <vt:lpstr>32-2.1-2023 - SO 02.1 - Od...</vt:lpstr>
      <vt:lpstr>32-2.2-2023 - SO 02.2 -Sta...</vt:lpstr>
      <vt:lpstr>32-2.3-2023 - SO 02.3 - Pr...</vt:lpstr>
      <vt:lpstr>32-3-2023 - SO 03 - Přelož...</vt:lpstr>
      <vt:lpstr>32-4-2023 - SO 04 - Přelož...</vt:lpstr>
      <vt:lpstr>32-5-2023 - SO 05 - Přelož...</vt:lpstr>
      <vt:lpstr>32-6-2023 - Vedlejší rozpo...</vt:lpstr>
      <vt:lpstr>'32-1-2023 - SO 01 - Obnova...'!Názvy_tisku</vt:lpstr>
      <vt:lpstr>'32-2.1-2023 - SO 02.1 - Od...'!Názvy_tisku</vt:lpstr>
      <vt:lpstr>'32-2.2-2023 - SO 02.2 -Sta...'!Názvy_tisku</vt:lpstr>
      <vt:lpstr>'32-2.3-2023 - SO 02.3 - Pr...'!Názvy_tisku</vt:lpstr>
      <vt:lpstr>'32-3-2023 - SO 03 - Přelož...'!Názvy_tisku</vt:lpstr>
      <vt:lpstr>'32-4-2023 - SO 04 - Přelož...'!Názvy_tisku</vt:lpstr>
      <vt:lpstr>'32-5-2023 - SO 05 - Přelož...'!Názvy_tisku</vt:lpstr>
      <vt:lpstr>'32-6-2023 - Vedlejší rozpo...'!Názvy_tisku</vt:lpstr>
      <vt:lpstr>'Rekapitulace stavby'!Názvy_tisku</vt:lpstr>
      <vt:lpstr>'32-1-2023 - SO 01 - Obnova...'!Oblast_tisku</vt:lpstr>
      <vt:lpstr>'32-2.1-2023 - SO 02.1 - Od...'!Oblast_tisku</vt:lpstr>
      <vt:lpstr>'32-2.2-2023 - SO 02.2 -Sta...'!Oblast_tisku</vt:lpstr>
      <vt:lpstr>'32-2.3-2023 - SO 02.3 - Pr...'!Oblast_tisku</vt:lpstr>
      <vt:lpstr>'32-3-2023 - SO 03 - Přelož...'!Oblast_tisku</vt:lpstr>
      <vt:lpstr>'32-4-2023 - SO 04 - Přelož...'!Oblast_tisku</vt:lpstr>
      <vt:lpstr>'32-5-2023 - SO 05 - Přelož...'!Oblast_tisku</vt:lpstr>
      <vt:lpstr>'32-6-2023 - Vedlejší rozpo...'!Oblast_tisku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Častoralová Jana</dc:creator>
  <cp:lastModifiedBy>Častoralová Jana</cp:lastModifiedBy>
  <dcterms:created xsi:type="dcterms:W3CDTF">2025-11-18T06:13:47Z</dcterms:created>
  <dcterms:modified xsi:type="dcterms:W3CDTF">2025-11-20T13:25:53Z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MediaServiceImageTags">
    <vt:lpwstr/>
  </property>
</Properties>
</file>